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P:\LWB\2023-2024 LWB\WEB\"/>
    </mc:Choice>
  </mc:AlternateContent>
  <xr:revisionPtr revIDLastSave="0" documentId="14_{7661FE3F-2EC4-4DB6-B4AE-FCED75F06BBD}" xr6:coauthVersionLast="47" xr6:coauthVersionMax="47" xr10:uidLastSave="{00000000-0000-0000-0000-000000000000}"/>
  <bookViews>
    <workbookView xWindow="-120" yWindow="480" windowWidth="29040" windowHeight="17040" tabRatio="746" xr2:uid="{00000000-000D-0000-FFFF-FFFF00000000}"/>
  </bookViews>
  <sheets>
    <sheet name="Formular" sheetId="1" r:id="rId1"/>
    <sheet name="Zusammenfassung" sheetId="3" state="hidden" r:id="rId2"/>
    <sheet name="Diverse" sheetId="2" state="hidden" r:id="rId3"/>
    <sheet name="Schulen" sheetId="5" state="hidden" r:id="rId4"/>
    <sheet name="NW" sheetId="9" state="hidden" r:id="rId5"/>
    <sheet name="OW" sheetId="8" state="hidden" r:id="rId6"/>
    <sheet name="UR" sheetId="4" state="hidden" r:id="rId7"/>
    <sheet name="LU" sheetId="11" state="hidden" r:id="rId8"/>
    <sheet name="SZ" sheetId="10" state="hidden" r:id="rId9"/>
    <sheet name="ZG" sheetId="12" state="hidden" r:id="rId10"/>
    <sheet name="Kursliste gesamt" sheetId="15" r:id="rId11"/>
  </sheets>
  <externalReferences>
    <externalReference r:id="rId12"/>
  </externalReferences>
  <definedNames>
    <definedName name="_13_201_Beschreibung" localSheetId="10">[1]OW!#REF!</definedName>
    <definedName name="_13_201_Beschreibung">OW!#REF!</definedName>
    <definedName name="_xlnm._FilterDatabase" localSheetId="0" hidden="1">Formular!$A$11:$G$24</definedName>
    <definedName name="_xlnm._FilterDatabase" localSheetId="10" hidden="1">'Kursliste gesamt'!$A$9:$I$323</definedName>
    <definedName name="_xlnm._FilterDatabase" localSheetId="7" hidden="1">LU!$A$1:$L$36</definedName>
    <definedName name="_xlnm._FilterDatabase" localSheetId="4" hidden="1">NW!$A$1:$G$94</definedName>
    <definedName name="_xlnm._FilterDatabase" localSheetId="5" hidden="1">OW!$A$1:$F$90</definedName>
    <definedName name="_xlnm._FilterDatabase" localSheetId="6" hidden="1">UR!$A$1:$D$86</definedName>
    <definedName name="Anmeldung">Diverse!$A$39:$A$41</definedName>
    <definedName name="bitte">UR!$A$1</definedName>
    <definedName name="ce" localSheetId="10">#REF!</definedName>
    <definedName name="ce">#REF!</definedName>
    <definedName name="d" localSheetId="10">#REF!</definedName>
    <definedName name="d">#REF!</definedName>
    <definedName name="Daten" localSheetId="10">[1]UR!#REF!</definedName>
    <definedName name="Daten">UR!#REF!</definedName>
    <definedName name="_xlnm.Print_Titles" localSheetId="10">'Kursliste gesamt'!$9:$9</definedName>
    <definedName name="Kanton" comment="Bitte auf Pfeil oben klicken um zur Auswahl zu gelangen.">Diverse!$A$1:$A$8</definedName>
    <definedName name="nL">LU!$A:$A</definedName>
    <definedName name="nN">NW!$A:$A</definedName>
    <definedName name="nO">OW!$A:$A</definedName>
    <definedName name="nS">SZ!$A:$A</definedName>
    <definedName name="nU">UR!$A:$A</definedName>
    <definedName name="nZ">ZG!$A:$A</definedName>
    <definedName name="o" localSheetId="10">#REF!</definedName>
    <definedName name="o">#REF!</definedName>
    <definedName name="p" localSheetId="10">#REF!</definedName>
    <definedName name="p">#REF!</definedName>
    <definedName name="PH">Diverse!$A$9:$A$11</definedName>
    <definedName name="Schulen">Schulen!$A:$A</definedName>
    <definedName name="Stufe">Diverse!$A$20:$A$34</definedName>
    <definedName name="Text">UR!$B$2:$B$3</definedName>
    <definedName name="Titel">UR!$B$2:$B$3</definedName>
    <definedName name="UR_Kurse">UR!$A$1:$D$15</definedName>
    <definedName name="UR_Kurse2">UR!$B$1:$B$15</definedName>
    <definedName name="UR_KurseA">UR!$A$1:$A$15</definedName>
    <definedName name="UR_KurseB">UR!$B$1:$B$15</definedName>
    <definedName name="UR_KurseC">UR!$C$1:$C$15</definedName>
    <definedName name="UR_KurseD">UR!#REF!</definedName>
    <definedName name="UR_KurseE">UR!$D$1:$D$15</definedName>
    <definedName name="UR_KurseF">UR!#REF!</definedName>
    <definedName name="X" localSheetId="10">[1]UR!#REF!</definedName>
    <definedName name="X">UR!#REF!</definedName>
  </definedNames>
  <calcPr calcId="191029"/>
  <customWorkbookViews>
    <customWorkbookView name="LWB Anmeldung" guid="{E69C0705-7192-4773-BF95-9666703BF23E}" maximized="1" windowWidth="1916" windowHeight="86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5" i="9" l="1"/>
  <c r="G324" i="15"/>
  <c r="H324" i="15" s="1"/>
  <c r="I324" i="15" s="1"/>
  <c r="F30" i="8"/>
  <c r="G30" i="8"/>
  <c r="H30" i="8"/>
  <c r="I30" i="8"/>
  <c r="G84" i="15"/>
  <c r="F34" i="1"/>
  <c r="H15" i="1"/>
  <c r="H16" i="1"/>
  <c r="H17" i="1"/>
  <c r="H18" i="1"/>
  <c r="H19" i="1"/>
  <c r="H20" i="1"/>
  <c r="H21" i="1"/>
  <c r="H22" i="1"/>
  <c r="H23" i="1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15" i="1" s="1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2" i="8"/>
  <c r="E17" i="1"/>
  <c r="E23" i="1"/>
  <c r="C3" i="8"/>
  <c r="D3" i="8"/>
  <c r="F3" i="8"/>
  <c r="H3" i="8"/>
  <c r="I3" i="8"/>
  <c r="C4" i="8"/>
  <c r="D4" i="8"/>
  <c r="F4" i="8"/>
  <c r="H4" i="8"/>
  <c r="I4" i="8"/>
  <c r="C5" i="8"/>
  <c r="D5" i="8"/>
  <c r="F5" i="8"/>
  <c r="H5" i="8"/>
  <c r="I5" i="8"/>
  <c r="C6" i="8"/>
  <c r="D6" i="8"/>
  <c r="F6" i="8"/>
  <c r="H6" i="8"/>
  <c r="I6" i="8"/>
  <c r="C7" i="8"/>
  <c r="D7" i="8"/>
  <c r="F7" i="8"/>
  <c r="H7" i="8"/>
  <c r="I7" i="8"/>
  <c r="C8" i="8"/>
  <c r="D8" i="8"/>
  <c r="F8" i="8"/>
  <c r="C9" i="8"/>
  <c r="D9" i="8"/>
  <c r="F9" i="8"/>
  <c r="C10" i="8"/>
  <c r="D10" i="8"/>
  <c r="F10" i="8"/>
  <c r="C11" i="8"/>
  <c r="D11" i="8"/>
  <c r="D23" i="1" s="1"/>
  <c r="F11" i="8"/>
  <c r="C12" i="8"/>
  <c r="D12" i="8"/>
  <c r="F12" i="8"/>
  <c r="C13" i="8"/>
  <c r="D13" i="8"/>
  <c r="F13" i="8"/>
  <c r="C14" i="8"/>
  <c r="D14" i="8"/>
  <c r="F14" i="8"/>
  <c r="C15" i="8"/>
  <c r="D15" i="8"/>
  <c r="F15" i="8"/>
  <c r="C16" i="8"/>
  <c r="D16" i="8"/>
  <c r="F16" i="8"/>
  <c r="C17" i="8"/>
  <c r="D17" i="8"/>
  <c r="F17" i="8"/>
  <c r="C18" i="8"/>
  <c r="D18" i="8"/>
  <c r="F18" i="8"/>
  <c r="C19" i="8"/>
  <c r="D19" i="8"/>
  <c r="F19" i="8"/>
  <c r="C20" i="8"/>
  <c r="D20" i="8"/>
  <c r="F20" i="8"/>
  <c r="C21" i="8"/>
  <c r="D21" i="8"/>
  <c r="F21" i="8"/>
  <c r="C22" i="8"/>
  <c r="D22" i="8"/>
  <c r="F22" i="8"/>
  <c r="C23" i="8"/>
  <c r="D23" i="8"/>
  <c r="F23" i="8"/>
  <c r="C24" i="8"/>
  <c r="D24" i="8"/>
  <c r="F24" i="8"/>
  <c r="C25" i="8"/>
  <c r="D25" i="8"/>
  <c r="F25" i="8"/>
  <c r="C26" i="8"/>
  <c r="D26" i="8"/>
  <c r="F26" i="8"/>
  <c r="C27" i="8"/>
  <c r="D27" i="8"/>
  <c r="F27" i="8"/>
  <c r="C28" i="8"/>
  <c r="D28" i="8"/>
  <c r="F28" i="8"/>
  <c r="C29" i="8"/>
  <c r="D29" i="8"/>
  <c r="F29" i="8"/>
  <c r="C30" i="8"/>
  <c r="D30" i="8"/>
  <c r="C31" i="8"/>
  <c r="D31" i="8"/>
  <c r="F31" i="8"/>
  <c r="C32" i="8"/>
  <c r="D32" i="8"/>
  <c r="F32" i="8"/>
  <c r="C33" i="8"/>
  <c r="D33" i="8"/>
  <c r="F33" i="8"/>
  <c r="C34" i="8"/>
  <c r="D34" i="8"/>
  <c r="F34" i="8"/>
  <c r="C35" i="8"/>
  <c r="D35" i="8"/>
  <c r="F35" i="8"/>
  <c r="C36" i="8"/>
  <c r="D36" i="8"/>
  <c r="F36" i="8"/>
  <c r="C37" i="8"/>
  <c r="D37" i="8"/>
  <c r="F37" i="8"/>
  <c r="H37" i="8"/>
  <c r="C38" i="8"/>
  <c r="D38" i="8"/>
  <c r="F38" i="8"/>
  <c r="C39" i="8"/>
  <c r="D39" i="8"/>
  <c r="F39" i="8"/>
  <c r="C40" i="8"/>
  <c r="D40" i="8"/>
  <c r="F40" i="8"/>
  <c r="C41" i="8"/>
  <c r="D41" i="8"/>
  <c r="F41" i="8"/>
  <c r="C42" i="8"/>
  <c r="D42" i="8"/>
  <c r="F42" i="8"/>
  <c r="C43" i="8"/>
  <c r="D43" i="8"/>
  <c r="F43" i="8"/>
  <c r="C44" i="8"/>
  <c r="D44" i="8"/>
  <c r="F44" i="8"/>
  <c r="C45" i="8"/>
  <c r="D45" i="8"/>
  <c r="F45" i="8"/>
  <c r="C46" i="8"/>
  <c r="D46" i="8"/>
  <c r="F46" i="8"/>
  <c r="C47" i="8"/>
  <c r="D47" i="8"/>
  <c r="F47" i="8"/>
  <c r="C48" i="8"/>
  <c r="D48" i="8"/>
  <c r="F48" i="8"/>
  <c r="C49" i="8"/>
  <c r="D49" i="8"/>
  <c r="F49" i="8"/>
  <c r="C50" i="8"/>
  <c r="D50" i="8"/>
  <c r="F50" i="8"/>
  <c r="C51" i="8"/>
  <c r="D51" i="8"/>
  <c r="F51" i="8"/>
  <c r="C52" i="8"/>
  <c r="D52" i="8"/>
  <c r="F52" i="8"/>
  <c r="C53" i="8"/>
  <c r="D53" i="8"/>
  <c r="F53" i="8"/>
  <c r="C54" i="8"/>
  <c r="D54" i="8"/>
  <c r="F54" i="8"/>
  <c r="C55" i="8"/>
  <c r="D55" i="8"/>
  <c r="F55" i="8"/>
  <c r="C56" i="8"/>
  <c r="D56" i="8"/>
  <c r="F56" i="8"/>
  <c r="C57" i="8"/>
  <c r="D57" i="8"/>
  <c r="F57" i="8"/>
  <c r="C58" i="8"/>
  <c r="D58" i="8"/>
  <c r="F58" i="8"/>
  <c r="C59" i="8"/>
  <c r="D59" i="8"/>
  <c r="F59" i="8"/>
  <c r="C60" i="8"/>
  <c r="D60" i="8"/>
  <c r="F60" i="8"/>
  <c r="C61" i="8"/>
  <c r="D61" i="8"/>
  <c r="F61" i="8"/>
  <c r="C62" i="8"/>
  <c r="D62" i="8"/>
  <c r="F62" i="8"/>
  <c r="C63" i="8"/>
  <c r="D63" i="8"/>
  <c r="F63" i="8"/>
  <c r="C64" i="8"/>
  <c r="D64" i="8"/>
  <c r="F64" i="8"/>
  <c r="C65" i="8"/>
  <c r="D65" i="8"/>
  <c r="F65" i="8"/>
  <c r="C66" i="8"/>
  <c r="D66" i="8"/>
  <c r="F66" i="8"/>
  <c r="C67" i="8"/>
  <c r="D67" i="8"/>
  <c r="F67" i="8"/>
  <c r="C68" i="8"/>
  <c r="D68" i="8"/>
  <c r="F68" i="8"/>
  <c r="C69" i="8"/>
  <c r="D69" i="8"/>
  <c r="F69" i="8"/>
  <c r="C70" i="8"/>
  <c r="D70" i="8"/>
  <c r="F70" i="8"/>
  <c r="C71" i="8"/>
  <c r="D71" i="8"/>
  <c r="F71" i="8"/>
  <c r="C72" i="8"/>
  <c r="D72" i="8"/>
  <c r="F72" i="8"/>
  <c r="C73" i="8"/>
  <c r="D73" i="8"/>
  <c r="F73" i="8"/>
  <c r="C74" i="8"/>
  <c r="D74" i="8"/>
  <c r="F74" i="8"/>
  <c r="C75" i="8"/>
  <c r="D75" i="8"/>
  <c r="F75" i="8"/>
  <c r="C76" i="8"/>
  <c r="D76" i="8"/>
  <c r="F76" i="8"/>
  <c r="C77" i="8"/>
  <c r="D77" i="8"/>
  <c r="F77" i="8"/>
  <c r="C78" i="8"/>
  <c r="D78" i="8"/>
  <c r="F78" i="8"/>
  <c r="C79" i="8"/>
  <c r="D79" i="8"/>
  <c r="F79" i="8"/>
  <c r="C80" i="8"/>
  <c r="D80" i="8"/>
  <c r="F80" i="8"/>
  <c r="C81" i="8"/>
  <c r="D81" i="8"/>
  <c r="F81" i="8"/>
  <c r="C82" i="8"/>
  <c r="D82" i="8"/>
  <c r="F82" i="8"/>
  <c r="C83" i="8"/>
  <c r="D83" i="8"/>
  <c r="F83" i="8"/>
  <c r="C84" i="8"/>
  <c r="D84" i="8"/>
  <c r="F84" i="8"/>
  <c r="C85" i="8"/>
  <c r="D85" i="8"/>
  <c r="F85" i="8"/>
  <c r="C86" i="8"/>
  <c r="D86" i="8"/>
  <c r="F86" i="8"/>
  <c r="C87" i="8"/>
  <c r="D87" i="8"/>
  <c r="F87" i="8"/>
  <c r="C88" i="8"/>
  <c r="D88" i="8"/>
  <c r="F88" i="8"/>
  <c r="C89" i="8"/>
  <c r="D89" i="8"/>
  <c r="F89" i="8"/>
  <c r="C90" i="8"/>
  <c r="D90" i="8"/>
  <c r="F90" i="8"/>
  <c r="C91" i="8"/>
  <c r="D91" i="8"/>
  <c r="F91" i="8"/>
  <c r="C92" i="8"/>
  <c r="D92" i="8"/>
  <c r="F92" i="8"/>
  <c r="C93" i="8"/>
  <c r="D93" i="8"/>
  <c r="F93" i="8"/>
  <c r="C94" i="8"/>
  <c r="D94" i="8"/>
  <c r="F94" i="8"/>
  <c r="C95" i="8"/>
  <c r="D95" i="8"/>
  <c r="F95" i="8"/>
  <c r="C2" i="8"/>
  <c r="D2" i="8"/>
  <c r="F2" i="8"/>
  <c r="H2" i="8"/>
  <c r="C3" i="10"/>
  <c r="D3" i="10"/>
  <c r="E3" i="10"/>
  <c r="F3" i="10"/>
  <c r="G3" i="10"/>
  <c r="H3" i="10"/>
  <c r="C4" i="10"/>
  <c r="D4" i="10"/>
  <c r="E4" i="10"/>
  <c r="F4" i="10"/>
  <c r="G4" i="10"/>
  <c r="C5" i="10"/>
  <c r="D5" i="10"/>
  <c r="E5" i="10"/>
  <c r="F5" i="10"/>
  <c r="H5" i="10"/>
  <c r="C6" i="10"/>
  <c r="D6" i="10"/>
  <c r="E6" i="10"/>
  <c r="E16" i="1" s="1"/>
  <c r="F6" i="10"/>
  <c r="C7" i="10"/>
  <c r="D7" i="10"/>
  <c r="E7" i="10"/>
  <c r="F7" i="10"/>
  <c r="C8" i="10"/>
  <c r="D8" i="10"/>
  <c r="E8" i="10"/>
  <c r="F8" i="10"/>
  <c r="C9" i="10"/>
  <c r="D9" i="10"/>
  <c r="E9" i="10"/>
  <c r="F9" i="10"/>
  <c r="C2" i="10"/>
  <c r="D2" i="10"/>
  <c r="E2" i="10"/>
  <c r="F2" i="10"/>
  <c r="G2" i="10"/>
  <c r="H2" i="10"/>
  <c r="C3" i="11"/>
  <c r="D3" i="11"/>
  <c r="E3" i="11"/>
  <c r="E20" i="1" s="1"/>
  <c r="F3" i="11"/>
  <c r="G3" i="11"/>
  <c r="H3" i="11"/>
  <c r="C4" i="11"/>
  <c r="D4" i="11"/>
  <c r="E4" i="11"/>
  <c r="F4" i="11"/>
  <c r="G4" i="11"/>
  <c r="H4" i="11"/>
  <c r="C5" i="11"/>
  <c r="D5" i="11"/>
  <c r="E5" i="11"/>
  <c r="F5" i="11"/>
  <c r="G5" i="11"/>
  <c r="H5" i="11"/>
  <c r="C6" i="11"/>
  <c r="D6" i="11"/>
  <c r="E6" i="11"/>
  <c r="F6" i="11"/>
  <c r="G6" i="11"/>
  <c r="H6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C11" i="11"/>
  <c r="D11" i="11"/>
  <c r="E11" i="11"/>
  <c r="F11" i="11"/>
  <c r="G11" i="11"/>
  <c r="H11" i="11"/>
  <c r="C12" i="11"/>
  <c r="D12" i="11"/>
  <c r="E12" i="11"/>
  <c r="F12" i="11"/>
  <c r="G12" i="11"/>
  <c r="H12" i="11"/>
  <c r="C13" i="11"/>
  <c r="D13" i="11"/>
  <c r="E13" i="11"/>
  <c r="F13" i="11"/>
  <c r="G13" i="11"/>
  <c r="H13" i="11"/>
  <c r="C14" i="11"/>
  <c r="D14" i="11"/>
  <c r="E14" i="11"/>
  <c r="F14" i="11"/>
  <c r="G14" i="11"/>
  <c r="H14" i="11"/>
  <c r="C15" i="11"/>
  <c r="D15" i="11"/>
  <c r="E15" i="11"/>
  <c r="F15" i="11"/>
  <c r="G15" i="11"/>
  <c r="H15" i="11"/>
  <c r="C16" i="11"/>
  <c r="D16" i="11"/>
  <c r="E16" i="11"/>
  <c r="F16" i="11"/>
  <c r="G16" i="11"/>
  <c r="C17" i="11"/>
  <c r="D17" i="11"/>
  <c r="E17" i="11"/>
  <c r="F17" i="11"/>
  <c r="G17" i="11"/>
  <c r="C18" i="11"/>
  <c r="D18" i="11"/>
  <c r="E18" i="11"/>
  <c r="F18" i="11"/>
  <c r="C19" i="11"/>
  <c r="D19" i="11"/>
  <c r="E19" i="11"/>
  <c r="F19" i="11"/>
  <c r="G19" i="11"/>
  <c r="C20" i="11"/>
  <c r="D20" i="11"/>
  <c r="E20" i="11"/>
  <c r="F20" i="11"/>
  <c r="G20" i="11"/>
  <c r="C21" i="11"/>
  <c r="D21" i="11"/>
  <c r="E21" i="11"/>
  <c r="F21" i="11"/>
  <c r="G21" i="11"/>
  <c r="C22" i="11"/>
  <c r="D22" i="11"/>
  <c r="E22" i="11"/>
  <c r="F22" i="11"/>
  <c r="G22" i="11"/>
  <c r="C23" i="11"/>
  <c r="D23" i="11"/>
  <c r="E23" i="11"/>
  <c r="F23" i="11"/>
  <c r="C24" i="11"/>
  <c r="D24" i="11"/>
  <c r="E24" i="11"/>
  <c r="F24" i="11"/>
  <c r="G24" i="11"/>
  <c r="C25" i="11"/>
  <c r="D25" i="11"/>
  <c r="E25" i="11"/>
  <c r="F25" i="11"/>
  <c r="C26" i="11"/>
  <c r="D26" i="11"/>
  <c r="E26" i="11"/>
  <c r="F26" i="11"/>
  <c r="G26" i="11"/>
  <c r="C27" i="11"/>
  <c r="D27" i="11"/>
  <c r="E27" i="11"/>
  <c r="F27" i="11"/>
  <c r="G27" i="11"/>
  <c r="C28" i="11"/>
  <c r="D28" i="11"/>
  <c r="E28" i="11"/>
  <c r="F28" i="11"/>
  <c r="G28" i="11"/>
  <c r="C29" i="11"/>
  <c r="D29" i="11"/>
  <c r="E29" i="11"/>
  <c r="F29" i="11"/>
  <c r="G29" i="11"/>
  <c r="C30" i="11"/>
  <c r="D30" i="11"/>
  <c r="E30" i="11"/>
  <c r="F30" i="11"/>
  <c r="C31" i="11"/>
  <c r="D31" i="11"/>
  <c r="E31" i="11"/>
  <c r="F31" i="11"/>
  <c r="C32" i="11"/>
  <c r="D32" i="11"/>
  <c r="E32" i="11"/>
  <c r="F32" i="11"/>
  <c r="G32" i="11"/>
  <c r="C33" i="11"/>
  <c r="D33" i="11"/>
  <c r="E33" i="11"/>
  <c r="F33" i="11"/>
  <c r="G33" i="11"/>
  <c r="C34" i="11"/>
  <c r="D34" i="11"/>
  <c r="E34" i="11"/>
  <c r="F34" i="11"/>
  <c r="G34" i="11"/>
  <c r="C35" i="11"/>
  <c r="D35" i="11"/>
  <c r="E35" i="11"/>
  <c r="F35" i="11"/>
  <c r="G35" i="11"/>
  <c r="C36" i="11"/>
  <c r="D36" i="11"/>
  <c r="E36" i="11"/>
  <c r="F36" i="11"/>
  <c r="G36" i="11"/>
  <c r="C37" i="11"/>
  <c r="D37" i="11"/>
  <c r="E37" i="11"/>
  <c r="F37" i="11"/>
  <c r="G37" i="11"/>
  <c r="H2" i="11"/>
  <c r="C2" i="11"/>
  <c r="D2" i="11"/>
  <c r="E2" i="11"/>
  <c r="F2" i="11"/>
  <c r="G2" i="11"/>
  <c r="C4" i="4"/>
  <c r="D4" i="4"/>
  <c r="E4" i="4"/>
  <c r="F4" i="4"/>
  <c r="C5" i="4"/>
  <c r="D5" i="4"/>
  <c r="E5" i="4"/>
  <c r="E19" i="1" s="1"/>
  <c r="F5" i="4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C24" i="4"/>
  <c r="D24" i="4"/>
  <c r="E24" i="4"/>
  <c r="F24" i="4"/>
  <c r="C25" i="4"/>
  <c r="D25" i="4"/>
  <c r="E25" i="4"/>
  <c r="F25" i="4"/>
  <c r="C26" i="4"/>
  <c r="D26" i="4"/>
  <c r="E26" i="4"/>
  <c r="F26" i="4"/>
  <c r="C27" i="4"/>
  <c r="D27" i="4"/>
  <c r="E27" i="4"/>
  <c r="F27" i="4"/>
  <c r="C28" i="4"/>
  <c r="D28" i="4"/>
  <c r="E28" i="4"/>
  <c r="F28" i="4"/>
  <c r="C29" i="4"/>
  <c r="D29" i="4"/>
  <c r="E29" i="4"/>
  <c r="F29" i="4"/>
  <c r="C30" i="4"/>
  <c r="D30" i="4"/>
  <c r="E30" i="4"/>
  <c r="F30" i="4"/>
  <c r="C31" i="4"/>
  <c r="D31" i="4"/>
  <c r="E31" i="4"/>
  <c r="F31" i="4"/>
  <c r="C32" i="4"/>
  <c r="D32" i="4"/>
  <c r="E32" i="4"/>
  <c r="F32" i="4"/>
  <c r="C33" i="4"/>
  <c r="D33" i="4"/>
  <c r="E33" i="4"/>
  <c r="F33" i="4"/>
  <c r="C34" i="4"/>
  <c r="D34" i="4"/>
  <c r="E34" i="4"/>
  <c r="F34" i="4"/>
  <c r="C35" i="4"/>
  <c r="D35" i="4"/>
  <c r="E35" i="4"/>
  <c r="F35" i="4"/>
  <c r="C36" i="4"/>
  <c r="D36" i="4"/>
  <c r="E36" i="4"/>
  <c r="F36" i="4"/>
  <c r="C37" i="4"/>
  <c r="D37" i="4"/>
  <c r="E37" i="4"/>
  <c r="F37" i="4"/>
  <c r="C38" i="4"/>
  <c r="D38" i="4"/>
  <c r="E38" i="4"/>
  <c r="F38" i="4"/>
  <c r="C39" i="4"/>
  <c r="D39" i="4"/>
  <c r="E39" i="4"/>
  <c r="F39" i="4"/>
  <c r="C40" i="4"/>
  <c r="D40" i="4"/>
  <c r="E40" i="4"/>
  <c r="F40" i="4"/>
  <c r="C41" i="4"/>
  <c r="D41" i="4"/>
  <c r="E41" i="4"/>
  <c r="F41" i="4"/>
  <c r="C42" i="4"/>
  <c r="D42" i="4"/>
  <c r="E42" i="4"/>
  <c r="F42" i="4"/>
  <c r="C43" i="4"/>
  <c r="D43" i="4"/>
  <c r="E43" i="4"/>
  <c r="F43" i="4"/>
  <c r="C44" i="4"/>
  <c r="D44" i="4"/>
  <c r="E44" i="4"/>
  <c r="F44" i="4"/>
  <c r="C45" i="4"/>
  <c r="D45" i="4"/>
  <c r="E45" i="4"/>
  <c r="F45" i="4"/>
  <c r="C46" i="4"/>
  <c r="D46" i="4"/>
  <c r="E46" i="4"/>
  <c r="F46" i="4"/>
  <c r="C47" i="4"/>
  <c r="D47" i="4"/>
  <c r="E47" i="4"/>
  <c r="F47" i="4"/>
  <c r="C48" i="4"/>
  <c r="D48" i="4"/>
  <c r="E48" i="4"/>
  <c r="F48" i="4"/>
  <c r="C49" i="4"/>
  <c r="D49" i="4"/>
  <c r="E49" i="4"/>
  <c r="F49" i="4"/>
  <c r="C50" i="4"/>
  <c r="D50" i="4"/>
  <c r="E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E21" i="1" s="1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C68" i="4"/>
  <c r="D68" i="4"/>
  <c r="E68" i="4"/>
  <c r="F68" i="4"/>
  <c r="C69" i="4"/>
  <c r="D69" i="4"/>
  <c r="E69" i="4"/>
  <c r="F69" i="4"/>
  <c r="C70" i="4"/>
  <c r="D70" i="4"/>
  <c r="E70" i="4"/>
  <c r="F70" i="4"/>
  <c r="C71" i="4"/>
  <c r="D71" i="4"/>
  <c r="E71" i="4"/>
  <c r="F71" i="4"/>
  <c r="C72" i="4"/>
  <c r="D72" i="4"/>
  <c r="E72" i="4"/>
  <c r="F72" i="4"/>
  <c r="C73" i="4"/>
  <c r="D73" i="4"/>
  <c r="E73" i="4"/>
  <c r="F73" i="4"/>
  <c r="C74" i="4"/>
  <c r="D74" i="4"/>
  <c r="E74" i="4"/>
  <c r="F74" i="4"/>
  <c r="C75" i="4"/>
  <c r="D75" i="4"/>
  <c r="E75" i="4"/>
  <c r="F75" i="4"/>
  <c r="C76" i="4"/>
  <c r="D76" i="4"/>
  <c r="E76" i="4"/>
  <c r="F76" i="4"/>
  <c r="C77" i="4"/>
  <c r="D77" i="4"/>
  <c r="E77" i="4"/>
  <c r="F77" i="4"/>
  <c r="C78" i="4"/>
  <c r="D78" i="4"/>
  <c r="E78" i="4"/>
  <c r="F78" i="4"/>
  <c r="C79" i="4"/>
  <c r="D79" i="4"/>
  <c r="E79" i="4"/>
  <c r="F79" i="4"/>
  <c r="C80" i="4"/>
  <c r="D80" i="4"/>
  <c r="E80" i="4"/>
  <c r="F80" i="4"/>
  <c r="C81" i="4"/>
  <c r="D81" i="4"/>
  <c r="E81" i="4"/>
  <c r="F81" i="4"/>
  <c r="C82" i="4"/>
  <c r="D82" i="4"/>
  <c r="E82" i="4"/>
  <c r="F82" i="4"/>
  <c r="C83" i="4"/>
  <c r="D83" i="4"/>
  <c r="E83" i="4"/>
  <c r="F83" i="4"/>
  <c r="C84" i="4"/>
  <c r="D84" i="4"/>
  <c r="E84" i="4"/>
  <c r="F84" i="4"/>
  <c r="C85" i="4"/>
  <c r="D85" i="4"/>
  <c r="E85" i="4"/>
  <c r="F85" i="4"/>
  <c r="C86" i="4"/>
  <c r="D86" i="4"/>
  <c r="E86" i="4"/>
  <c r="F86" i="4"/>
  <c r="C3" i="4"/>
  <c r="D3" i="4"/>
  <c r="E3" i="4"/>
  <c r="F3" i="4"/>
  <c r="C2" i="4"/>
  <c r="D2" i="4"/>
  <c r="E2" i="4"/>
  <c r="F2" i="4"/>
  <c r="C3" i="9"/>
  <c r="D3" i="9"/>
  <c r="E3" i="9"/>
  <c r="F3" i="9"/>
  <c r="C4" i="9"/>
  <c r="D4" i="9"/>
  <c r="E4" i="9"/>
  <c r="E18" i="1" s="1"/>
  <c r="F4" i="9"/>
  <c r="C5" i="9"/>
  <c r="D5" i="9"/>
  <c r="E5" i="9"/>
  <c r="F5" i="9"/>
  <c r="C6" i="9"/>
  <c r="D6" i="9"/>
  <c r="E6" i="9"/>
  <c r="F6" i="9"/>
  <c r="C7" i="9"/>
  <c r="D7" i="9"/>
  <c r="E7" i="9"/>
  <c r="F7" i="9"/>
  <c r="C8" i="9"/>
  <c r="D8" i="9"/>
  <c r="E8" i="9"/>
  <c r="F8" i="9"/>
  <c r="C9" i="9"/>
  <c r="D9" i="9"/>
  <c r="E9" i="9"/>
  <c r="F9" i="9"/>
  <c r="C10" i="9"/>
  <c r="D10" i="9"/>
  <c r="E10" i="9"/>
  <c r="F10" i="9"/>
  <c r="C11" i="9"/>
  <c r="D11" i="9"/>
  <c r="E11" i="9"/>
  <c r="F11" i="9"/>
  <c r="C12" i="9"/>
  <c r="D12" i="9"/>
  <c r="E12" i="9"/>
  <c r="F1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C68" i="9"/>
  <c r="D68" i="9"/>
  <c r="E68" i="9"/>
  <c r="F68" i="9"/>
  <c r="C69" i="9"/>
  <c r="D69" i="9"/>
  <c r="E69" i="9"/>
  <c r="F69" i="9"/>
  <c r="C70" i="9"/>
  <c r="D70" i="9"/>
  <c r="E70" i="9"/>
  <c r="F70" i="9"/>
  <c r="C71" i="9"/>
  <c r="D71" i="9"/>
  <c r="E71" i="9"/>
  <c r="F71" i="9"/>
  <c r="C72" i="9"/>
  <c r="D72" i="9"/>
  <c r="E72" i="9"/>
  <c r="F72" i="9"/>
  <c r="C73" i="9"/>
  <c r="D73" i="9"/>
  <c r="E73" i="9"/>
  <c r="F73" i="9"/>
  <c r="C74" i="9"/>
  <c r="D74" i="9"/>
  <c r="E74" i="9"/>
  <c r="F74" i="9"/>
  <c r="C75" i="9"/>
  <c r="D75" i="9"/>
  <c r="E75" i="9"/>
  <c r="F75" i="9"/>
  <c r="C76" i="9"/>
  <c r="D76" i="9"/>
  <c r="E76" i="9"/>
  <c r="F76" i="9"/>
  <c r="C77" i="9"/>
  <c r="D77" i="9"/>
  <c r="E77" i="9"/>
  <c r="F77" i="9"/>
  <c r="C78" i="9"/>
  <c r="D78" i="9"/>
  <c r="E78" i="9"/>
  <c r="F78" i="9"/>
  <c r="C79" i="9"/>
  <c r="D79" i="9"/>
  <c r="E79" i="9"/>
  <c r="F79" i="9"/>
  <c r="C80" i="9"/>
  <c r="D80" i="9"/>
  <c r="E80" i="9"/>
  <c r="F80" i="9"/>
  <c r="C81" i="9"/>
  <c r="D81" i="9"/>
  <c r="E81" i="9"/>
  <c r="F81" i="9"/>
  <c r="C82" i="9"/>
  <c r="D82" i="9"/>
  <c r="E82" i="9"/>
  <c r="F82" i="9"/>
  <c r="C83" i="9"/>
  <c r="D83" i="9"/>
  <c r="E83" i="9"/>
  <c r="F83" i="9"/>
  <c r="C84" i="9"/>
  <c r="D84" i="9"/>
  <c r="E84" i="9"/>
  <c r="F84" i="9"/>
  <c r="C85" i="9"/>
  <c r="D85" i="9"/>
  <c r="E85" i="9"/>
  <c r="F85" i="9"/>
  <c r="C86" i="9"/>
  <c r="D86" i="9"/>
  <c r="E86" i="9"/>
  <c r="F86" i="9"/>
  <c r="C87" i="9"/>
  <c r="D87" i="9"/>
  <c r="E87" i="9"/>
  <c r="F87" i="9"/>
  <c r="C88" i="9"/>
  <c r="D88" i="9"/>
  <c r="E88" i="9"/>
  <c r="F88" i="9"/>
  <c r="C89" i="9"/>
  <c r="D89" i="9"/>
  <c r="E89" i="9"/>
  <c r="F89" i="9"/>
  <c r="C90" i="9"/>
  <c r="D90" i="9"/>
  <c r="E90" i="9"/>
  <c r="F90" i="9"/>
  <c r="C91" i="9"/>
  <c r="D91" i="9"/>
  <c r="E91" i="9"/>
  <c r="F91" i="9"/>
  <c r="C92" i="9"/>
  <c r="D92" i="9"/>
  <c r="E92" i="9"/>
  <c r="F92" i="9"/>
  <c r="C93" i="9"/>
  <c r="D93" i="9"/>
  <c r="E93" i="9"/>
  <c r="F93" i="9"/>
  <c r="C94" i="9"/>
  <c r="D94" i="9"/>
  <c r="E94" i="9"/>
  <c r="F94" i="9"/>
  <c r="F2" i="9"/>
  <c r="E2" i="9"/>
  <c r="D2" i="9"/>
  <c r="C2" i="9"/>
  <c r="G29" i="15"/>
  <c r="H29" i="15" s="1"/>
  <c r="H4" i="4" s="1"/>
  <c r="H95" i="9" l="1"/>
  <c r="I95" i="9" s="1"/>
  <c r="E22" i="1"/>
  <c r="D22" i="1"/>
  <c r="G4" i="4"/>
  <c r="I29" i="15"/>
  <c r="I4" i="4" s="1"/>
  <c r="G286" i="15" l="1"/>
  <c r="F266" i="15"/>
  <c r="G266" i="15" s="1"/>
  <c r="G71" i="4" s="1"/>
  <c r="F265" i="15"/>
  <c r="G265" i="15" s="1"/>
  <c r="G70" i="4" s="1"/>
  <c r="C2" i="12"/>
  <c r="D2" i="12"/>
  <c r="E2" i="12"/>
  <c r="G153" i="15"/>
  <c r="G315" i="15"/>
  <c r="G144" i="15"/>
  <c r="G41" i="8" s="1"/>
  <c r="E14" i="1"/>
  <c r="G323" i="15"/>
  <c r="G86" i="4" s="1"/>
  <c r="G322" i="15"/>
  <c r="G85" i="4" s="1"/>
  <c r="G311" i="15"/>
  <c r="G310" i="15"/>
  <c r="G83" i="4" s="1"/>
  <c r="G309" i="15"/>
  <c r="G299" i="15"/>
  <c r="G81" i="4" s="1"/>
  <c r="G298" i="15"/>
  <c r="G80" i="4" s="1"/>
  <c r="G285" i="15"/>
  <c r="G78" i="4" s="1"/>
  <c r="G284" i="15"/>
  <c r="G77" i="4" s="1"/>
  <c r="G283" i="15"/>
  <c r="G282" i="15"/>
  <c r="G75" i="4" s="1"/>
  <c r="G281" i="15"/>
  <c r="G74" i="4" s="1"/>
  <c r="G280" i="15"/>
  <c r="G73" i="4" s="1"/>
  <c r="G279" i="15"/>
  <c r="G264" i="15"/>
  <c r="G69" i="4" s="1"/>
  <c r="G263" i="15"/>
  <c r="G262" i="15"/>
  <c r="G250" i="15"/>
  <c r="G66" i="4" s="1"/>
  <c r="G249" i="15"/>
  <c r="G65" i="4" s="1"/>
  <c r="G248" i="15"/>
  <c r="G64" i="4" s="1"/>
  <c r="G247" i="15"/>
  <c r="G63" i="4" s="1"/>
  <c r="G246" i="15"/>
  <c r="G62" i="4" s="1"/>
  <c r="G245" i="15"/>
  <c r="G61" i="4" s="1"/>
  <c r="G244" i="15"/>
  <c r="G60" i="4" s="1"/>
  <c r="G243" i="15"/>
  <c r="G59" i="4" s="1"/>
  <c r="G242" i="15"/>
  <c r="G58" i="4" s="1"/>
  <c r="G226" i="15"/>
  <c r="G57" i="4" s="1"/>
  <c r="G225" i="15"/>
  <c r="G224" i="15"/>
  <c r="G55" i="4" s="1"/>
  <c r="G223" i="15"/>
  <c r="G191" i="15"/>
  <c r="G190" i="15"/>
  <c r="G52" i="4" s="1"/>
  <c r="G184" i="15"/>
  <c r="G183" i="15"/>
  <c r="G50" i="4" s="1"/>
  <c r="G182" i="15"/>
  <c r="G49" i="4" s="1"/>
  <c r="G179" i="15"/>
  <c r="G48" i="4" s="1"/>
  <c r="G178" i="15"/>
  <c r="G47" i="4" s="1"/>
  <c r="G177" i="15"/>
  <c r="G46" i="4" s="1"/>
  <c r="G176" i="15"/>
  <c r="G45" i="4" s="1"/>
  <c r="G146" i="15"/>
  <c r="G44" i="4" s="1"/>
  <c r="G132" i="15"/>
  <c r="G43" i="4" s="1"/>
  <c r="G131" i="15"/>
  <c r="G42" i="4" s="1"/>
  <c r="G130" i="15"/>
  <c r="G126" i="15"/>
  <c r="G40" i="4" s="1"/>
  <c r="G125" i="15"/>
  <c r="G124" i="15"/>
  <c r="G123" i="15"/>
  <c r="G37" i="4" s="1"/>
  <c r="G96" i="15"/>
  <c r="G36" i="4" s="1"/>
  <c r="G95" i="15"/>
  <c r="G35" i="4" s="1"/>
  <c r="G94" i="15"/>
  <c r="G93" i="15"/>
  <c r="G92" i="15"/>
  <c r="G32" i="4" s="1"/>
  <c r="G91" i="15"/>
  <c r="G31" i="4" s="1"/>
  <c r="G90" i="15"/>
  <c r="G30" i="4" s="1"/>
  <c r="G85" i="15"/>
  <c r="G29" i="4" s="1"/>
  <c r="G80" i="15"/>
  <c r="G28" i="4" s="1"/>
  <c r="G79" i="15"/>
  <c r="G27" i="4" s="1"/>
  <c r="G78" i="15"/>
  <c r="G26" i="4" s="1"/>
  <c r="G77" i="15"/>
  <c r="G76" i="15"/>
  <c r="G24" i="4" s="1"/>
  <c r="G75" i="15"/>
  <c r="G74" i="15"/>
  <c r="G63" i="15"/>
  <c r="G21" i="4" s="1"/>
  <c r="G62" i="15"/>
  <c r="G61" i="15"/>
  <c r="G60" i="15"/>
  <c r="G18" i="4" s="1"/>
  <c r="G59" i="15"/>
  <c r="G17" i="4" s="1"/>
  <c r="G58" i="15"/>
  <c r="G16" i="4" s="1"/>
  <c r="G47" i="15"/>
  <c r="G15" i="4" s="1"/>
  <c r="G46" i="15"/>
  <c r="G14" i="4" s="1"/>
  <c r="G45" i="15"/>
  <c r="G13" i="4" s="1"/>
  <c r="G44" i="15"/>
  <c r="G12" i="4" s="1"/>
  <c r="G43" i="15"/>
  <c r="G11" i="4" s="1"/>
  <c r="G42" i="15"/>
  <c r="G41" i="15"/>
  <c r="G9" i="4" s="1"/>
  <c r="G33" i="15"/>
  <c r="G32" i="15"/>
  <c r="G7" i="4" s="1"/>
  <c r="G31" i="15"/>
  <c r="G6" i="4" s="1"/>
  <c r="G30" i="15"/>
  <c r="G28" i="15"/>
  <c r="G27" i="15"/>
  <c r="G2" i="4" s="1"/>
  <c r="G292" i="15"/>
  <c r="G291" i="15"/>
  <c r="G290" i="15"/>
  <c r="G289" i="15"/>
  <c r="G288" i="15"/>
  <c r="G287" i="15"/>
  <c r="G271" i="15"/>
  <c r="G270" i="15"/>
  <c r="G269" i="15"/>
  <c r="G268" i="15"/>
  <c r="G267" i="15"/>
  <c r="G83" i="9" s="1"/>
  <c r="G254" i="15"/>
  <c r="G82" i="9" s="1"/>
  <c r="G253" i="15"/>
  <c r="G81" i="9" s="1"/>
  <c r="G252" i="15"/>
  <c r="G251" i="15"/>
  <c r="G231" i="15"/>
  <c r="G78" i="9" s="1"/>
  <c r="G230" i="15"/>
  <c r="G77" i="9" s="1"/>
  <c r="G229" i="15"/>
  <c r="G228" i="15"/>
  <c r="G219" i="15"/>
  <c r="G218" i="15"/>
  <c r="G217" i="15"/>
  <c r="G216" i="15"/>
  <c r="G215" i="15"/>
  <c r="G70" i="9" s="1"/>
  <c r="G207" i="15"/>
  <c r="G205" i="15"/>
  <c r="G204" i="15"/>
  <c r="G203" i="15"/>
  <c r="G202" i="15"/>
  <c r="G201" i="15"/>
  <c r="G200" i="15"/>
  <c r="G63" i="9" s="1"/>
  <c r="G199" i="15"/>
  <c r="G198" i="15"/>
  <c r="G197" i="15"/>
  <c r="G196" i="15"/>
  <c r="G195" i="15"/>
  <c r="G194" i="15"/>
  <c r="G57" i="9" s="1"/>
  <c r="G193" i="15"/>
  <c r="G192" i="15"/>
  <c r="G55" i="9" s="1"/>
  <c r="G188" i="15"/>
  <c r="G54" i="9" s="1"/>
  <c r="G187" i="15"/>
  <c r="G186" i="15"/>
  <c r="G185" i="15"/>
  <c r="G170" i="15"/>
  <c r="G169" i="15"/>
  <c r="G168" i="15"/>
  <c r="G48" i="9" s="1"/>
  <c r="G167" i="15"/>
  <c r="G166" i="15"/>
  <c r="G165" i="15"/>
  <c r="G164" i="15"/>
  <c r="G163" i="15"/>
  <c r="G162" i="15"/>
  <c r="G42" i="9" s="1"/>
  <c r="G161" i="15"/>
  <c r="G160" i="15"/>
  <c r="G40" i="9" s="1"/>
  <c r="G159" i="15"/>
  <c r="G158" i="15"/>
  <c r="G157" i="15"/>
  <c r="G156" i="15"/>
  <c r="G36" i="9" s="1"/>
  <c r="G155" i="15"/>
  <c r="G154" i="15"/>
  <c r="G34" i="9" s="1"/>
  <c r="G149" i="15"/>
  <c r="G148" i="15"/>
  <c r="G139" i="15"/>
  <c r="G31" i="9" s="1"/>
  <c r="G138" i="15"/>
  <c r="G30" i="9" s="1"/>
  <c r="G137" i="15"/>
  <c r="G136" i="15"/>
  <c r="G135" i="15"/>
  <c r="G129" i="15"/>
  <c r="G128" i="15"/>
  <c r="G25" i="9" s="1"/>
  <c r="G118" i="15"/>
  <c r="G24" i="9" s="1"/>
  <c r="G117" i="15"/>
  <c r="G23" i="9" s="1"/>
  <c r="G116" i="15"/>
  <c r="G22" i="9" s="1"/>
  <c r="G115" i="15"/>
  <c r="G114" i="15"/>
  <c r="G113" i="15"/>
  <c r="G112" i="15"/>
  <c r="G87" i="15"/>
  <c r="G68" i="15"/>
  <c r="G67" i="15"/>
  <c r="G66" i="15"/>
  <c r="G65" i="15"/>
  <c r="G64" i="15"/>
  <c r="G54" i="15"/>
  <c r="G53" i="15"/>
  <c r="G52" i="15"/>
  <c r="G51" i="15"/>
  <c r="G8" i="9" s="1"/>
  <c r="G34" i="15"/>
  <c r="G23" i="15"/>
  <c r="G22" i="15"/>
  <c r="G5" i="9" s="1"/>
  <c r="G21" i="15"/>
  <c r="G4" i="9" s="1"/>
  <c r="G20" i="15"/>
  <c r="G19" i="15"/>
  <c r="G214" i="15"/>
  <c r="G25" i="11" s="1"/>
  <c r="G212" i="15"/>
  <c r="G23" i="11" s="1"/>
  <c r="G133" i="15"/>
  <c r="G18" i="11" s="1"/>
  <c r="G314" i="15"/>
  <c r="G30" i="11" s="1"/>
  <c r="G313" i="15"/>
  <c r="G312" i="15"/>
  <c r="G91" i="8"/>
  <c r="G307" i="15"/>
  <c r="G90" i="8" s="1"/>
  <c r="G306" i="15"/>
  <c r="G89" i="8" s="1"/>
  <c r="G305" i="15"/>
  <c r="G88" i="8" s="1"/>
  <c r="G300" i="15"/>
  <c r="G87" i="8" s="1"/>
  <c r="G297" i="15"/>
  <c r="G86" i="8" s="1"/>
  <c r="G296" i="15"/>
  <c r="G85" i="8" s="1"/>
  <c r="G295" i="15"/>
  <c r="G84" i="8" s="1"/>
  <c r="G294" i="15"/>
  <c r="G83" i="8" s="1"/>
  <c r="G293" i="15"/>
  <c r="G82" i="8" s="1"/>
  <c r="G278" i="15"/>
  <c r="G81" i="8" s="1"/>
  <c r="G277" i="15"/>
  <c r="G80" i="8" s="1"/>
  <c r="G276" i="15"/>
  <c r="G79" i="8" s="1"/>
  <c r="G275" i="15"/>
  <c r="G78" i="8" s="1"/>
  <c r="G274" i="15"/>
  <c r="G77" i="8" s="1"/>
  <c r="G273" i="15"/>
  <c r="G76" i="8" s="1"/>
  <c r="G272" i="15"/>
  <c r="G75" i="8" s="1"/>
  <c r="G74" i="8"/>
  <c r="G260" i="15"/>
  <c r="G73" i="8" s="1"/>
  <c r="G259" i="15"/>
  <c r="G72" i="8" s="1"/>
  <c r="G258" i="15"/>
  <c r="G71" i="8" s="1"/>
  <c r="G257" i="15"/>
  <c r="G70" i="8" s="1"/>
  <c r="G256" i="15"/>
  <c r="G69" i="8" s="1"/>
  <c r="G255" i="15"/>
  <c r="G68" i="8" s="1"/>
  <c r="G241" i="15"/>
  <c r="G67" i="8" s="1"/>
  <c r="G240" i="15"/>
  <c r="G66" i="8" s="1"/>
  <c r="G239" i="15"/>
  <c r="G65" i="8" s="1"/>
  <c r="G238" i="15"/>
  <c r="G64" i="8" s="1"/>
  <c r="G237" i="15"/>
  <c r="G63" i="8" s="1"/>
  <c r="G236" i="15"/>
  <c r="G62" i="8" s="1"/>
  <c r="G235" i="15"/>
  <c r="G61" i="8" s="1"/>
  <c r="G234" i="15"/>
  <c r="G60" i="8" s="1"/>
  <c r="G233" i="15"/>
  <c r="G59" i="8" s="1"/>
  <c r="G232" i="15"/>
  <c r="G58" i="8" s="1"/>
  <c r="G222" i="15"/>
  <c r="G57" i="8" s="1"/>
  <c r="G221" i="15"/>
  <c r="G56" i="8" s="1"/>
  <c r="G220" i="15"/>
  <c r="G55" i="8" s="1"/>
  <c r="G208" i="15"/>
  <c r="G54" i="8" s="1"/>
  <c r="G206" i="15"/>
  <c r="G53" i="8" s="1"/>
  <c r="G189" i="15"/>
  <c r="G52" i="8" s="1"/>
  <c r="G181" i="15"/>
  <c r="G51" i="8" s="1"/>
  <c r="G175" i="15"/>
  <c r="G50" i="8" s="1"/>
  <c r="G174" i="15"/>
  <c r="G49" i="8" s="1"/>
  <c r="G173" i="15"/>
  <c r="G48" i="8" s="1"/>
  <c r="G172" i="15"/>
  <c r="G47" i="8" s="1"/>
  <c r="G171" i="15"/>
  <c r="G46" i="8" s="1"/>
  <c r="G152" i="15"/>
  <c r="G45" i="8" s="1"/>
  <c r="G151" i="15"/>
  <c r="G44" i="8" s="1"/>
  <c r="G150" i="15"/>
  <c r="G43" i="8" s="1"/>
  <c r="G145" i="15"/>
  <c r="G42" i="8" s="1"/>
  <c r="G143" i="15"/>
  <c r="G40" i="8" s="1"/>
  <c r="G142" i="15"/>
  <c r="G39" i="8" s="1"/>
  <c r="G141" i="15"/>
  <c r="G38" i="8" s="1"/>
  <c r="G140" i="15"/>
  <c r="G37" i="8" s="1"/>
  <c r="G122" i="15"/>
  <c r="G36" i="8" s="1"/>
  <c r="G121" i="15"/>
  <c r="G35" i="8" s="1"/>
  <c r="G34" i="8"/>
  <c r="G119" i="15"/>
  <c r="G33" i="8" s="1"/>
  <c r="G32" i="8"/>
  <c r="G88" i="15"/>
  <c r="G31" i="8" s="1"/>
  <c r="G83" i="15"/>
  <c r="G29" i="8" s="1"/>
  <c r="G28" i="8"/>
  <c r="G81" i="15"/>
  <c r="G27" i="8" s="1"/>
  <c r="G73" i="15"/>
  <c r="G26" i="8" s="1"/>
  <c r="G72" i="15"/>
  <c r="G25" i="8" s="1"/>
  <c r="G71" i="15"/>
  <c r="G24" i="8" s="1"/>
  <c r="G70" i="15"/>
  <c r="G23" i="8" s="1"/>
  <c r="G69" i="15"/>
  <c r="G22" i="8" s="1"/>
  <c r="G57" i="15"/>
  <c r="G21" i="8" s="1"/>
  <c r="G20" i="8"/>
  <c r="G55" i="15"/>
  <c r="G19" i="8" s="1"/>
  <c r="G49" i="15"/>
  <c r="G18" i="8" s="1"/>
  <c r="G48" i="15"/>
  <c r="G17" i="8" s="1"/>
  <c r="G40" i="15"/>
  <c r="G16" i="8" s="1"/>
  <c r="G39" i="15"/>
  <c r="G15" i="8" s="1"/>
  <c r="G38" i="15"/>
  <c r="G14" i="8" s="1"/>
  <c r="G37" i="15"/>
  <c r="G13" i="8" s="1"/>
  <c r="G36" i="15"/>
  <c r="G12" i="8" s="1"/>
  <c r="G35" i="15"/>
  <c r="G11" i="8" s="1"/>
  <c r="G26" i="15"/>
  <c r="G25" i="15"/>
  <c r="G24" i="15"/>
  <c r="G17" i="15"/>
  <c r="G7" i="8" s="1"/>
  <c r="G16" i="15"/>
  <c r="G6" i="8" s="1"/>
  <c r="G15" i="15"/>
  <c r="G5" i="8" s="1"/>
  <c r="G14" i="15"/>
  <c r="G4" i="8" s="1"/>
  <c r="G13" i="15"/>
  <c r="G3" i="8" s="1"/>
  <c r="G12" i="15"/>
  <c r="G2" i="8" s="1"/>
  <c r="I97" i="15"/>
  <c r="I2" i="11" s="1"/>
  <c r="I98" i="15"/>
  <c r="I3" i="11" s="1"/>
  <c r="I99" i="15"/>
  <c r="I4" i="11" s="1"/>
  <c r="I100" i="15"/>
  <c r="I5" i="11" s="1"/>
  <c r="I101" i="15"/>
  <c r="I6" i="11" s="1"/>
  <c r="I102" i="15"/>
  <c r="I7" i="11" s="1"/>
  <c r="I103" i="15"/>
  <c r="I8" i="11" s="1"/>
  <c r="I105" i="15"/>
  <c r="I10" i="11" s="1"/>
  <c r="I106" i="15"/>
  <c r="I11" i="11" s="1"/>
  <c r="I107" i="15"/>
  <c r="I12" i="11" s="1"/>
  <c r="I108" i="15"/>
  <c r="I13" i="11" s="1"/>
  <c r="I109" i="15"/>
  <c r="I14" i="11" s="1"/>
  <c r="I104" i="15"/>
  <c r="I9" i="11" s="1"/>
  <c r="I110" i="15"/>
  <c r="I15" i="11" s="1"/>
  <c r="G147" i="15"/>
  <c r="F2" i="12" s="1"/>
  <c r="G134" i="15"/>
  <c r="G7" i="10" s="1"/>
  <c r="G86" i="15"/>
  <c r="G50" i="15"/>
  <c r="G18" i="15"/>
  <c r="G11" i="15"/>
  <c r="I11" i="15" s="1"/>
  <c r="I3" i="10" s="1"/>
  <c r="G10" i="15"/>
  <c r="I10" i="15" s="1"/>
  <c r="I2" i="10" s="1"/>
  <c r="F21" i="1"/>
  <c r="F18" i="1"/>
  <c r="F20" i="1"/>
  <c r="F14" i="1"/>
  <c r="H303" i="15"/>
  <c r="H227" i="15"/>
  <c r="H127" i="15"/>
  <c r="H111" i="15"/>
  <c r="G94" i="8" l="1"/>
  <c r="G92" i="8"/>
  <c r="H26" i="15"/>
  <c r="H10" i="8" s="1"/>
  <c r="G10" i="8"/>
  <c r="G93" i="8"/>
  <c r="G95" i="8"/>
  <c r="H24" i="15"/>
  <c r="H8" i="8" s="1"/>
  <c r="G8" i="8"/>
  <c r="H25" i="15"/>
  <c r="H9" i="8" s="1"/>
  <c r="G9" i="8"/>
  <c r="H133" i="15"/>
  <c r="H18" i="11" s="1"/>
  <c r="H86" i="15"/>
  <c r="H6" i="10" s="1"/>
  <c r="G6" i="10"/>
  <c r="H153" i="15"/>
  <c r="H8" i="10" s="1"/>
  <c r="G8" i="10"/>
  <c r="I50" i="15"/>
  <c r="I5" i="10" s="1"/>
  <c r="G5" i="10"/>
  <c r="I133" i="15"/>
  <c r="I18" i="11" s="1"/>
  <c r="I227" i="15"/>
  <c r="I26" i="11" s="1"/>
  <c r="H26" i="11"/>
  <c r="H315" i="15"/>
  <c r="G31" i="11"/>
  <c r="I127" i="15"/>
  <c r="I17" i="11" s="1"/>
  <c r="H17" i="11"/>
  <c r="I303" i="15"/>
  <c r="I28" i="11" s="1"/>
  <c r="H28" i="11"/>
  <c r="I111" i="15"/>
  <c r="I16" i="11" s="1"/>
  <c r="H16" i="11"/>
  <c r="H307" i="15"/>
  <c r="H90" i="8" s="1"/>
  <c r="H145" i="15"/>
  <c r="H42" i="8" s="1"/>
  <c r="H150" i="15"/>
  <c r="H43" i="8" s="1"/>
  <c r="H233" i="15"/>
  <c r="H59" i="8" s="1"/>
  <c r="H272" i="15"/>
  <c r="H75" i="8" s="1"/>
  <c r="H308" i="15"/>
  <c r="H232" i="15"/>
  <c r="H58" i="8" s="1"/>
  <c r="H35" i="15"/>
  <c r="H11" i="8" s="1"/>
  <c r="F23" i="1"/>
  <c r="H81" i="15"/>
  <c r="H27" i="8" s="1"/>
  <c r="H151" i="15"/>
  <c r="H44" i="8" s="1"/>
  <c r="H273" i="15"/>
  <c r="H76" i="8" s="1"/>
  <c r="H312" i="15"/>
  <c r="H71" i="15"/>
  <c r="H24" i="8" s="1"/>
  <c r="H143" i="15"/>
  <c r="H40" i="8" s="1"/>
  <c r="H222" i="15"/>
  <c r="H57" i="8" s="1"/>
  <c r="H260" i="15"/>
  <c r="H73" i="8" s="1"/>
  <c r="H306" i="15"/>
  <c r="H89" i="8" s="1"/>
  <c r="H36" i="15"/>
  <c r="H12" i="8" s="1"/>
  <c r="H82" i="15"/>
  <c r="H28" i="8" s="1"/>
  <c r="H152" i="15"/>
  <c r="H45" i="8" s="1"/>
  <c r="H235" i="15"/>
  <c r="H61" i="8" s="1"/>
  <c r="H72" i="15"/>
  <c r="H25" i="8" s="1"/>
  <c r="H37" i="15"/>
  <c r="H13" i="8" s="1"/>
  <c r="H83" i="15"/>
  <c r="H29" i="8" s="1"/>
  <c r="H171" i="15"/>
  <c r="H46" i="8" s="1"/>
  <c r="H236" i="15"/>
  <c r="H62" i="8" s="1"/>
  <c r="H275" i="15"/>
  <c r="H78" i="8" s="1"/>
  <c r="H172" i="15"/>
  <c r="H47" i="8" s="1"/>
  <c r="H237" i="15"/>
  <c r="H63" i="8" s="1"/>
  <c r="H276" i="15"/>
  <c r="H79" i="8" s="1"/>
  <c r="H39" i="15"/>
  <c r="H15" i="8" s="1"/>
  <c r="H88" i="15"/>
  <c r="H31" i="8" s="1"/>
  <c r="H173" i="15"/>
  <c r="H48" i="8" s="1"/>
  <c r="H238" i="15"/>
  <c r="H64" i="8" s="1"/>
  <c r="H277" i="15"/>
  <c r="H80" i="8" s="1"/>
  <c r="H70" i="15"/>
  <c r="H23" i="8" s="1"/>
  <c r="H142" i="15"/>
  <c r="H39" i="8" s="1"/>
  <c r="H221" i="15"/>
  <c r="H56" i="8" s="1"/>
  <c r="H259" i="15"/>
  <c r="H72" i="8" s="1"/>
  <c r="H305" i="15"/>
  <c r="H88" i="8" s="1"/>
  <c r="H38" i="15"/>
  <c r="H14" i="8" s="1"/>
  <c r="H40" i="15"/>
  <c r="H16" i="8" s="1"/>
  <c r="H89" i="15"/>
  <c r="H32" i="8" s="1"/>
  <c r="H174" i="15"/>
  <c r="H49" i="8" s="1"/>
  <c r="H239" i="15"/>
  <c r="H65" i="8" s="1"/>
  <c r="H278" i="15"/>
  <c r="H81" i="8" s="1"/>
  <c r="H48" i="15"/>
  <c r="H17" i="8" s="1"/>
  <c r="H119" i="15"/>
  <c r="H33" i="8" s="1"/>
  <c r="H175" i="15"/>
  <c r="H50" i="8" s="1"/>
  <c r="H240" i="15"/>
  <c r="H66" i="8" s="1"/>
  <c r="H293" i="15"/>
  <c r="H82" i="8" s="1"/>
  <c r="H49" i="15"/>
  <c r="H18" i="8" s="1"/>
  <c r="H120" i="15"/>
  <c r="H34" i="8" s="1"/>
  <c r="H241" i="15"/>
  <c r="H67" i="8" s="1"/>
  <c r="H122" i="15"/>
  <c r="H36" i="8" s="1"/>
  <c r="H206" i="15"/>
  <c r="H53" i="8" s="1"/>
  <c r="H256" i="15"/>
  <c r="H69" i="8" s="1"/>
  <c r="H257" i="15"/>
  <c r="H70" i="8" s="1"/>
  <c r="I140" i="15"/>
  <c r="I37" i="8" s="1"/>
  <c r="H69" i="15"/>
  <c r="H22" i="8" s="1"/>
  <c r="H141" i="15"/>
  <c r="H38" i="8" s="1"/>
  <c r="H220" i="15"/>
  <c r="H55" i="8" s="1"/>
  <c r="H258" i="15"/>
  <c r="H71" i="8" s="1"/>
  <c r="H300" i="15"/>
  <c r="H42" i="15"/>
  <c r="H10" i="4" s="1"/>
  <c r="G10" i="4"/>
  <c r="H283" i="15"/>
  <c r="H76" i="4" s="1"/>
  <c r="G76" i="4"/>
  <c r="H309" i="15"/>
  <c r="H82" i="4" s="1"/>
  <c r="G82" i="4"/>
  <c r="H93" i="15"/>
  <c r="H33" i="4" s="1"/>
  <c r="G33" i="4"/>
  <c r="H311" i="15"/>
  <c r="H84" i="4" s="1"/>
  <c r="G84" i="4"/>
  <c r="H77" i="15"/>
  <c r="H25" i="4" s="1"/>
  <c r="G25" i="4"/>
  <c r="H94" i="15"/>
  <c r="H34" i="4" s="1"/>
  <c r="G34" i="4"/>
  <c r="H130" i="15"/>
  <c r="H41" i="4" s="1"/>
  <c r="G41" i="4"/>
  <c r="H61" i="15"/>
  <c r="H19" i="4" s="1"/>
  <c r="G19" i="4"/>
  <c r="H184" i="15"/>
  <c r="H51" i="4" s="1"/>
  <c r="G51" i="4"/>
  <c r="H262" i="15"/>
  <c r="H67" i="4" s="1"/>
  <c r="G67" i="4"/>
  <c r="H28" i="15"/>
  <c r="H3" i="4" s="1"/>
  <c r="G3" i="4"/>
  <c r="H62" i="15"/>
  <c r="H20" i="4" s="1"/>
  <c r="G20" i="4"/>
  <c r="H263" i="15"/>
  <c r="H68" i="4" s="1"/>
  <c r="G68" i="4"/>
  <c r="H30" i="15"/>
  <c r="H5" i="4" s="1"/>
  <c r="G5" i="4"/>
  <c r="H191" i="15"/>
  <c r="H53" i="4" s="1"/>
  <c r="G53" i="4"/>
  <c r="H74" i="15"/>
  <c r="H22" i="4" s="1"/>
  <c r="G22" i="4"/>
  <c r="H124" i="15"/>
  <c r="H38" i="4" s="1"/>
  <c r="G38" i="4"/>
  <c r="H223" i="15"/>
  <c r="H54" i="4" s="1"/>
  <c r="G54" i="4"/>
  <c r="H279" i="15"/>
  <c r="H72" i="4" s="1"/>
  <c r="G72" i="4"/>
  <c r="H75" i="15"/>
  <c r="H23" i="4" s="1"/>
  <c r="G23" i="4"/>
  <c r="H125" i="15"/>
  <c r="H39" i="4" s="1"/>
  <c r="G39" i="4"/>
  <c r="H286" i="15"/>
  <c r="H79" i="4" s="1"/>
  <c r="G79" i="4"/>
  <c r="H33" i="15"/>
  <c r="H8" i="4" s="1"/>
  <c r="G8" i="4"/>
  <c r="H225" i="15"/>
  <c r="H56" i="4" s="1"/>
  <c r="G56" i="4"/>
  <c r="H34" i="15"/>
  <c r="H7" i="9" s="1"/>
  <c r="G7" i="9"/>
  <c r="H159" i="15"/>
  <c r="H39" i="9" s="1"/>
  <c r="G39" i="9"/>
  <c r="H216" i="15"/>
  <c r="H71" i="9" s="1"/>
  <c r="G71" i="9"/>
  <c r="H271" i="15"/>
  <c r="H87" i="9" s="1"/>
  <c r="G87" i="9"/>
  <c r="H270" i="15"/>
  <c r="H86" i="9" s="1"/>
  <c r="G86" i="9"/>
  <c r="H193" i="15"/>
  <c r="H56" i="9" s="1"/>
  <c r="G56" i="9"/>
  <c r="H217" i="15"/>
  <c r="H72" i="9" s="1"/>
  <c r="G72" i="9"/>
  <c r="H287" i="15"/>
  <c r="H88" i="9" s="1"/>
  <c r="G88" i="9"/>
  <c r="H23" i="15"/>
  <c r="H6" i="9" s="1"/>
  <c r="G6" i="9"/>
  <c r="H52" i="15"/>
  <c r="H9" i="9" s="1"/>
  <c r="G9" i="9"/>
  <c r="H161" i="15"/>
  <c r="H41" i="9" s="1"/>
  <c r="G41" i="9"/>
  <c r="H218" i="15"/>
  <c r="H73" i="9" s="1"/>
  <c r="G73" i="9"/>
  <c r="H288" i="15"/>
  <c r="H89" i="9" s="1"/>
  <c r="G89" i="9"/>
  <c r="H53" i="15"/>
  <c r="H10" i="9" s="1"/>
  <c r="G10" i="9"/>
  <c r="H129" i="15"/>
  <c r="H26" i="9" s="1"/>
  <c r="G26" i="9"/>
  <c r="H195" i="15"/>
  <c r="H58" i="9" s="1"/>
  <c r="G58" i="9"/>
  <c r="H219" i="15"/>
  <c r="H74" i="9" s="1"/>
  <c r="G74" i="9"/>
  <c r="H289" i="15"/>
  <c r="H90" i="9" s="1"/>
  <c r="G90" i="9"/>
  <c r="H54" i="15"/>
  <c r="H11" i="9" s="1"/>
  <c r="G11" i="9"/>
  <c r="H135" i="15"/>
  <c r="H27" i="9" s="1"/>
  <c r="G27" i="9"/>
  <c r="H163" i="15"/>
  <c r="H43" i="9" s="1"/>
  <c r="G43" i="9"/>
  <c r="H196" i="15"/>
  <c r="H59" i="9" s="1"/>
  <c r="G59" i="9"/>
  <c r="H228" i="15"/>
  <c r="H75" i="9" s="1"/>
  <c r="G75" i="9"/>
  <c r="H290" i="15"/>
  <c r="H91" i="9" s="1"/>
  <c r="G91" i="9"/>
  <c r="H64" i="15"/>
  <c r="H12" i="9" s="1"/>
  <c r="G12" i="9"/>
  <c r="H136" i="15"/>
  <c r="H28" i="9" s="1"/>
  <c r="G28" i="9"/>
  <c r="H164" i="15"/>
  <c r="H44" i="9" s="1"/>
  <c r="G44" i="9"/>
  <c r="H197" i="15"/>
  <c r="H60" i="9" s="1"/>
  <c r="G60" i="9"/>
  <c r="H229" i="15"/>
  <c r="H76" i="9" s="1"/>
  <c r="G76" i="9"/>
  <c r="H291" i="15"/>
  <c r="H92" i="9" s="1"/>
  <c r="G92" i="9"/>
  <c r="H65" i="15"/>
  <c r="G13" i="9"/>
  <c r="H137" i="15"/>
  <c r="G29" i="9"/>
  <c r="H165" i="15"/>
  <c r="H45" i="9" s="1"/>
  <c r="G45" i="9"/>
  <c r="H198" i="15"/>
  <c r="H61" i="9" s="1"/>
  <c r="G61" i="9"/>
  <c r="H292" i="15"/>
  <c r="G93" i="9"/>
  <c r="G94" i="9"/>
  <c r="H158" i="15"/>
  <c r="H38" i="9" s="1"/>
  <c r="G38" i="9"/>
  <c r="H66" i="15"/>
  <c r="H14" i="9" s="1"/>
  <c r="G14" i="9"/>
  <c r="H166" i="15"/>
  <c r="H46" i="9" s="1"/>
  <c r="G46" i="9"/>
  <c r="H199" i="15"/>
  <c r="H62" i="9" s="1"/>
  <c r="G62" i="9"/>
  <c r="H67" i="15"/>
  <c r="H15" i="9" s="1"/>
  <c r="G15" i="9"/>
  <c r="H167" i="15"/>
  <c r="H47" i="9" s="1"/>
  <c r="G47" i="9"/>
  <c r="H251" i="15"/>
  <c r="H79" i="9" s="1"/>
  <c r="G79" i="9"/>
  <c r="H68" i="15"/>
  <c r="H16" i="9" s="1"/>
  <c r="G16" i="9"/>
  <c r="H148" i="15"/>
  <c r="H32" i="9" s="1"/>
  <c r="G32" i="9"/>
  <c r="H201" i="15"/>
  <c r="H64" i="9" s="1"/>
  <c r="G64" i="9"/>
  <c r="H252" i="15"/>
  <c r="H80" i="9" s="1"/>
  <c r="G80" i="9"/>
  <c r="H87" i="15"/>
  <c r="H17" i="9" s="1"/>
  <c r="G17" i="9"/>
  <c r="H149" i="15"/>
  <c r="H33" i="9" s="1"/>
  <c r="G33" i="9"/>
  <c r="H169" i="15"/>
  <c r="H49" i="9" s="1"/>
  <c r="G49" i="9"/>
  <c r="H202" i="15"/>
  <c r="H65" i="9" s="1"/>
  <c r="G65" i="9"/>
  <c r="H19" i="15"/>
  <c r="H2" i="9" s="1"/>
  <c r="G2" i="9"/>
  <c r="H112" i="15"/>
  <c r="H18" i="9" s="1"/>
  <c r="G18" i="9"/>
  <c r="H170" i="15"/>
  <c r="H50" i="9" s="1"/>
  <c r="G50" i="9"/>
  <c r="H203" i="15"/>
  <c r="H66" i="9" s="1"/>
  <c r="G66" i="9"/>
  <c r="H20" i="15"/>
  <c r="H3" i="9" s="1"/>
  <c r="G3" i="9"/>
  <c r="H113" i="15"/>
  <c r="H19" i="9" s="1"/>
  <c r="G19" i="9"/>
  <c r="H155" i="15"/>
  <c r="H35" i="9" s="1"/>
  <c r="G35" i="9"/>
  <c r="H185" i="15"/>
  <c r="H51" i="9" s="1"/>
  <c r="G51" i="9"/>
  <c r="H204" i="15"/>
  <c r="H67" i="9" s="1"/>
  <c r="G67" i="9"/>
  <c r="H114" i="15"/>
  <c r="H20" i="9" s="1"/>
  <c r="G20" i="9"/>
  <c r="H186" i="15"/>
  <c r="H52" i="9" s="1"/>
  <c r="G52" i="9"/>
  <c r="H205" i="15"/>
  <c r="H68" i="9" s="1"/>
  <c r="G68" i="9"/>
  <c r="H268" i="15"/>
  <c r="H84" i="9" s="1"/>
  <c r="G84" i="9"/>
  <c r="H115" i="15"/>
  <c r="H21" i="9" s="1"/>
  <c r="G21" i="9"/>
  <c r="H157" i="15"/>
  <c r="H37" i="9" s="1"/>
  <c r="G37" i="9"/>
  <c r="H187" i="15"/>
  <c r="H53" i="9" s="1"/>
  <c r="G53" i="9"/>
  <c r="H207" i="15"/>
  <c r="H69" i="9" s="1"/>
  <c r="G69" i="9"/>
  <c r="H269" i="15"/>
  <c r="H85" i="9" s="1"/>
  <c r="G85" i="9"/>
  <c r="H266" i="15"/>
  <c r="H71" i="4" s="1"/>
  <c r="H265" i="15"/>
  <c r="H70" i="4" s="1"/>
  <c r="I153" i="15"/>
  <c r="I8" i="10" s="1"/>
  <c r="H144" i="15"/>
  <c r="H41" i="8" s="1"/>
  <c r="G20" i="1"/>
  <c r="I309" i="15"/>
  <c r="I82" i="4" s="1"/>
  <c r="H96" i="15"/>
  <c r="H36" i="4" s="1"/>
  <c r="H249" i="15"/>
  <c r="H65" i="4" s="1"/>
  <c r="I311" i="15"/>
  <c r="I84" i="4" s="1"/>
  <c r="H27" i="15"/>
  <c r="H2" i="4" s="1"/>
  <c r="H46" i="15"/>
  <c r="H14" i="4" s="1"/>
  <c r="I74" i="15"/>
  <c r="I22" i="4" s="1"/>
  <c r="I28" i="15"/>
  <c r="I3" i="4" s="1"/>
  <c r="H95" i="15"/>
  <c r="H35" i="4" s="1"/>
  <c r="H179" i="15"/>
  <c r="H48" i="4" s="1"/>
  <c r="H244" i="15"/>
  <c r="H60" i="4" s="1"/>
  <c r="H60" i="15"/>
  <c r="H18" i="4" s="1"/>
  <c r="H182" i="15"/>
  <c r="H49" i="4" s="1"/>
  <c r="H32" i="15"/>
  <c r="H7" i="4" s="1"/>
  <c r="H85" i="15"/>
  <c r="H29" i="4" s="1"/>
  <c r="H248" i="15"/>
  <c r="H64" i="4" s="1"/>
  <c r="I61" i="15"/>
  <c r="I19" i="4" s="1"/>
  <c r="I93" i="15"/>
  <c r="I33" i="4" s="1"/>
  <c r="H299" i="15"/>
  <c r="H81" i="4" s="1"/>
  <c r="I75" i="15"/>
  <c r="I23" i="4" s="1"/>
  <c r="I225" i="15"/>
  <c r="I56" i="4" s="1"/>
  <c r="I77" i="15"/>
  <c r="I25" i="4" s="1"/>
  <c r="I279" i="15"/>
  <c r="I72" i="4" s="1"/>
  <c r="I125" i="15"/>
  <c r="I39" i="4" s="1"/>
  <c r="I42" i="15"/>
  <c r="I10" i="4" s="1"/>
  <c r="I223" i="15"/>
  <c r="I54" i="4" s="1"/>
  <c r="H58" i="15"/>
  <c r="H16" i="4" s="1"/>
  <c r="I62" i="15"/>
  <c r="I20" i="4" s="1"/>
  <c r="H91" i="15"/>
  <c r="H31" i="4" s="1"/>
  <c r="H177" i="15"/>
  <c r="H46" i="4" s="1"/>
  <c r="H246" i="15"/>
  <c r="H62" i="4" s="1"/>
  <c r="I262" i="15"/>
  <c r="I67" i="4" s="1"/>
  <c r="H285" i="15"/>
  <c r="H78" i="4" s="1"/>
  <c r="H43" i="15"/>
  <c r="H11" i="4" s="1"/>
  <c r="H78" i="15"/>
  <c r="H26" i="4" s="1"/>
  <c r="H131" i="15"/>
  <c r="H42" i="4" s="1"/>
  <c r="H226" i="15"/>
  <c r="H57" i="4" s="1"/>
  <c r="H280" i="15"/>
  <c r="H73" i="4" s="1"/>
  <c r="H31" i="15"/>
  <c r="H6" i="4" s="1"/>
  <c r="H63" i="15"/>
  <c r="H21" i="4" s="1"/>
  <c r="H123" i="15"/>
  <c r="H37" i="4" s="1"/>
  <c r="H190" i="15"/>
  <c r="H52" i="4" s="1"/>
  <c r="H59" i="15"/>
  <c r="H17" i="4" s="1"/>
  <c r="H92" i="15"/>
  <c r="H32" i="4" s="1"/>
  <c r="H178" i="15"/>
  <c r="H47" i="4" s="1"/>
  <c r="H247" i="15"/>
  <c r="H63" i="4" s="1"/>
  <c r="H298" i="15"/>
  <c r="H80" i="4" s="1"/>
  <c r="H44" i="15"/>
  <c r="H12" i="4" s="1"/>
  <c r="H79" i="15"/>
  <c r="H27" i="4" s="1"/>
  <c r="H132" i="15"/>
  <c r="H43" i="4" s="1"/>
  <c r="H242" i="15"/>
  <c r="H58" i="4" s="1"/>
  <c r="H281" i="15"/>
  <c r="H74" i="4" s="1"/>
  <c r="H45" i="15"/>
  <c r="H13" i="4" s="1"/>
  <c r="H80" i="15"/>
  <c r="H28" i="4" s="1"/>
  <c r="H146" i="15"/>
  <c r="H44" i="4" s="1"/>
  <c r="H243" i="15"/>
  <c r="H59" i="4" s="1"/>
  <c r="H282" i="15"/>
  <c r="H75" i="4" s="1"/>
  <c r="H322" i="15"/>
  <c r="H85" i="4" s="1"/>
  <c r="H41" i="15"/>
  <c r="H9" i="4" s="1"/>
  <c r="H76" i="15"/>
  <c r="H24" i="4" s="1"/>
  <c r="H126" i="15"/>
  <c r="H40" i="4" s="1"/>
  <c r="H224" i="15"/>
  <c r="H55" i="4" s="1"/>
  <c r="H264" i="15"/>
  <c r="H69" i="4" s="1"/>
  <c r="H323" i="15"/>
  <c r="H86" i="4" s="1"/>
  <c r="H183" i="15"/>
  <c r="H50" i="4" s="1"/>
  <c r="H250" i="15"/>
  <c r="H66" i="4" s="1"/>
  <c r="H310" i="15"/>
  <c r="H83" i="4" s="1"/>
  <c r="H47" i="15"/>
  <c r="H15" i="4" s="1"/>
  <c r="H90" i="15"/>
  <c r="H30" i="4" s="1"/>
  <c r="H176" i="15"/>
  <c r="H45" i="4" s="1"/>
  <c r="H245" i="15"/>
  <c r="H61" i="4" s="1"/>
  <c r="H284" i="15"/>
  <c r="H77" i="4" s="1"/>
  <c r="I157" i="15"/>
  <c r="I37" i="9" s="1"/>
  <c r="I204" i="15"/>
  <c r="I67" i="9" s="1"/>
  <c r="I290" i="15"/>
  <c r="I91" i="9" s="1"/>
  <c r="I68" i="15"/>
  <c r="I16" i="9" s="1"/>
  <c r="I148" i="15"/>
  <c r="I32" i="9" s="1"/>
  <c r="I169" i="15"/>
  <c r="I49" i="9" s="1"/>
  <c r="I207" i="15"/>
  <c r="I69" i="9" s="1"/>
  <c r="I268" i="15"/>
  <c r="I84" i="9" s="1"/>
  <c r="I161" i="15"/>
  <c r="I41" i="9" s="1"/>
  <c r="I136" i="15"/>
  <c r="I28" i="9" s="1"/>
  <c r="I164" i="15"/>
  <c r="I44" i="9" s="1"/>
  <c r="I197" i="15"/>
  <c r="I60" i="9" s="1"/>
  <c r="I229" i="15"/>
  <c r="I76" i="9" s="1"/>
  <c r="I287" i="15"/>
  <c r="I88" i="9" s="1"/>
  <c r="I198" i="15"/>
  <c r="I61" i="9" s="1"/>
  <c r="I199" i="15"/>
  <c r="I62" i="9" s="1"/>
  <c r="I289" i="15"/>
  <c r="I90" i="9" s="1"/>
  <c r="I167" i="15"/>
  <c r="I47" i="9" s="1"/>
  <c r="I135" i="15"/>
  <c r="I27" i="9" s="1"/>
  <c r="I19" i="15"/>
  <c r="I2" i="9" s="1"/>
  <c r="I87" i="15"/>
  <c r="I17" i="9" s="1"/>
  <c r="I292" i="15"/>
  <c r="I20" i="15"/>
  <c r="I3" i="9" s="1"/>
  <c r="I155" i="15"/>
  <c r="I35" i="9" s="1"/>
  <c r="I271" i="15"/>
  <c r="I87" i="9" s="1"/>
  <c r="I158" i="15"/>
  <c r="I38" i="9" s="1"/>
  <c r="I159" i="15"/>
  <c r="I39" i="9" s="1"/>
  <c r="I216" i="15"/>
  <c r="I71" i="9" s="1"/>
  <c r="I52" i="15"/>
  <c r="I9" i="9" s="1"/>
  <c r="I218" i="15"/>
  <c r="I73" i="9" s="1"/>
  <c r="I54" i="15"/>
  <c r="I11" i="9" s="1"/>
  <c r="I129" i="15"/>
  <c r="I26" i="9" s="1"/>
  <c r="I195" i="15"/>
  <c r="I58" i="9" s="1"/>
  <c r="I270" i="15"/>
  <c r="I86" i="9" s="1"/>
  <c r="H192" i="15"/>
  <c r="H55" i="9" s="1"/>
  <c r="H267" i="15"/>
  <c r="H83" i="9" s="1"/>
  <c r="H160" i="15"/>
  <c r="H40" i="9" s="1"/>
  <c r="H51" i="15"/>
  <c r="H8" i="9" s="1"/>
  <c r="H116" i="15"/>
  <c r="H22" i="9" s="1"/>
  <c r="H194" i="15"/>
  <c r="H57" i="9" s="1"/>
  <c r="H117" i="15"/>
  <c r="H23" i="9" s="1"/>
  <c r="H230" i="15"/>
  <c r="H77" i="9" s="1"/>
  <c r="H162" i="15"/>
  <c r="H42" i="9" s="1"/>
  <c r="H118" i="15"/>
  <c r="H24" i="9" s="1"/>
  <c r="H231" i="15"/>
  <c r="H78" i="9" s="1"/>
  <c r="H138" i="15"/>
  <c r="H30" i="9" s="1"/>
  <c r="F19" i="1"/>
  <c r="H188" i="15"/>
  <c r="H54" i="9" s="1"/>
  <c r="H215" i="15"/>
  <c r="H70" i="9" s="1"/>
  <c r="H139" i="15"/>
  <c r="H31" i="9" s="1"/>
  <c r="H21" i="15"/>
  <c r="H4" i="9" s="1"/>
  <c r="H253" i="15"/>
  <c r="H81" i="9" s="1"/>
  <c r="H154" i="15"/>
  <c r="H34" i="9" s="1"/>
  <c r="H200" i="15"/>
  <c r="H63" i="9" s="1"/>
  <c r="H128" i="15"/>
  <c r="H25" i="9" s="1"/>
  <c r="H22" i="15"/>
  <c r="H5" i="9" s="1"/>
  <c r="H254" i="15"/>
  <c r="H82" i="9" s="1"/>
  <c r="H168" i="15"/>
  <c r="H48" i="9" s="1"/>
  <c r="H156" i="15"/>
  <c r="H36" i="9" s="1"/>
  <c r="I112" i="15"/>
  <c r="I18" i="9" s="1"/>
  <c r="I260" i="15"/>
  <c r="I73" i="8" s="1"/>
  <c r="I259" i="15"/>
  <c r="I72" i="8" s="1"/>
  <c r="H313" i="15"/>
  <c r="H274" i="15"/>
  <c r="H77" i="8" s="1"/>
  <c r="H234" i="15"/>
  <c r="H60" i="8" s="1"/>
  <c r="I26" i="15"/>
  <c r="I10" i="8" s="1"/>
  <c r="I152" i="15"/>
  <c r="I45" i="8" s="1"/>
  <c r="I273" i="15"/>
  <c r="I76" i="8" s="1"/>
  <c r="I312" i="15"/>
  <c r="I37" i="15"/>
  <c r="I13" i="8" s="1"/>
  <c r="I240" i="15"/>
  <c r="I66" i="8" s="1"/>
  <c r="I241" i="15"/>
  <c r="I67" i="8" s="1"/>
  <c r="I206" i="15"/>
  <c r="I53" i="8" s="1"/>
  <c r="I305" i="15"/>
  <c r="I88" i="8" s="1"/>
  <c r="I306" i="15"/>
  <c r="I89" i="8" s="1"/>
  <c r="I35" i="15"/>
  <c r="I81" i="15"/>
  <c r="I27" i="8" s="1"/>
  <c r="I151" i="15"/>
  <c r="I44" i="8" s="1"/>
  <c r="H73" i="15"/>
  <c r="H26" i="8" s="1"/>
  <c r="H208" i="15"/>
  <c r="H54" i="8" s="1"/>
  <c r="H55" i="15"/>
  <c r="H19" i="8" s="1"/>
  <c r="H294" i="15"/>
  <c r="H83" i="8" s="1"/>
  <c r="H20" i="8"/>
  <c r="I232" i="15"/>
  <c r="I58" i="8" s="1"/>
  <c r="H295" i="15"/>
  <c r="H84" i="8" s="1"/>
  <c r="H74" i="8"/>
  <c r="H189" i="15"/>
  <c r="H52" i="8" s="1"/>
  <c r="H57" i="15"/>
  <c r="H21" i="8" s="1"/>
  <c r="I69" i="15"/>
  <c r="I22" i="8" s="1"/>
  <c r="H296" i="15"/>
  <c r="H85" i="8" s="1"/>
  <c r="H181" i="15"/>
  <c r="H51" i="8" s="1"/>
  <c r="H121" i="15"/>
  <c r="H35" i="8" s="1"/>
  <c r="H297" i="15"/>
  <c r="H86" i="8" s="1"/>
  <c r="I307" i="15"/>
  <c r="I90" i="8" s="1"/>
  <c r="I25" i="15"/>
  <c r="I9" i="8" s="1"/>
  <c r="I24" i="15"/>
  <c r="I8" i="8" s="1"/>
  <c r="I38" i="15"/>
  <c r="I14" i="8" s="1"/>
  <c r="I171" i="15"/>
  <c r="I46" i="8" s="1"/>
  <c r="I236" i="15"/>
  <c r="I62" i="8" s="1"/>
  <c r="I275" i="15"/>
  <c r="I78" i="8" s="1"/>
  <c r="I88" i="15"/>
  <c r="I31" i="8" s="1"/>
  <c r="I237" i="15"/>
  <c r="I63" i="8" s="1"/>
  <c r="I276" i="15"/>
  <c r="I79" i="8" s="1"/>
  <c r="H84" i="15"/>
  <c r="H14" i="1" s="1"/>
  <c r="H24" i="1" s="1"/>
  <c r="I141" i="15"/>
  <c r="I38" i="8" s="1"/>
  <c r="I40" i="15"/>
  <c r="I16" i="8" s="1"/>
  <c r="I119" i="15"/>
  <c r="I33" i="8" s="1"/>
  <c r="H255" i="15"/>
  <c r="H68" i="8" s="1"/>
  <c r="I173" i="15"/>
  <c r="I48" i="8" s="1"/>
  <c r="I122" i="15"/>
  <c r="I36" i="8" s="1"/>
  <c r="I83" i="15"/>
  <c r="I29" i="8" s="1"/>
  <c r="F17" i="1"/>
  <c r="I142" i="15"/>
  <c r="I39" i="8" s="1"/>
  <c r="I175" i="15"/>
  <c r="I50" i="8" s="1"/>
  <c r="H18" i="15"/>
  <c r="H4" i="10" s="1"/>
  <c r="I93" i="9" l="1"/>
  <c r="I94" i="9"/>
  <c r="I36" i="15"/>
  <c r="I12" i="8" s="1"/>
  <c r="I150" i="15"/>
  <c r="I43" i="8" s="1"/>
  <c r="I67" i="15"/>
  <c r="I15" i="9" s="1"/>
  <c r="I33" i="15"/>
  <c r="I8" i="4" s="1"/>
  <c r="I217" i="15"/>
  <c r="I72" i="9" s="1"/>
  <c r="I191" i="15"/>
  <c r="I53" i="4" s="1"/>
  <c r="I130" i="15"/>
  <c r="I41" i="4" s="1"/>
  <c r="I39" i="15"/>
  <c r="I15" i="8" s="1"/>
  <c r="I228" i="15"/>
  <c r="I75" i="9" s="1"/>
  <c r="G14" i="1"/>
  <c r="I283" i="15"/>
  <c r="I76" i="4" s="1"/>
  <c r="I34" i="15"/>
  <c r="I7" i="9" s="1"/>
  <c r="I23" i="15"/>
  <c r="I6" i="9" s="1"/>
  <c r="I82" i="15"/>
  <c r="I28" i="8" s="1"/>
  <c r="I124" i="15"/>
  <c r="I38" i="4" s="1"/>
  <c r="I277" i="15"/>
  <c r="I80" i="8" s="1"/>
  <c r="I219" i="15"/>
  <c r="I74" i="9" s="1"/>
  <c r="I184" i="15"/>
  <c r="I51" i="4" s="1"/>
  <c r="I233" i="15"/>
  <c r="I59" i="8" s="1"/>
  <c r="I94" i="8"/>
  <c r="I92" i="8"/>
  <c r="I185" i="15"/>
  <c r="I51" i="9" s="1"/>
  <c r="I300" i="15"/>
  <c r="I87" i="8" s="1"/>
  <c r="H87" i="8"/>
  <c r="I86" i="15"/>
  <c r="I6" i="10" s="1"/>
  <c r="H94" i="8"/>
  <c r="H92" i="8"/>
  <c r="I220" i="15"/>
  <c r="I55" i="8" s="1"/>
  <c r="I2" i="8"/>
  <c r="I11" i="8"/>
  <c r="H93" i="8"/>
  <c r="H95" i="8"/>
  <c r="I115" i="15"/>
  <c r="I21" i="9" s="1"/>
  <c r="I308" i="15"/>
  <c r="I91" i="8" s="1"/>
  <c r="H91" i="8"/>
  <c r="I278" i="15"/>
  <c r="I81" i="8" s="1"/>
  <c r="I149" i="15"/>
  <c r="I33" i="9" s="1"/>
  <c r="I293" i="15"/>
  <c r="I82" i="8" s="1"/>
  <c r="I66" i="15"/>
  <c r="I14" i="9" s="1"/>
  <c r="I187" i="15"/>
  <c r="I53" i="9" s="1"/>
  <c r="I251" i="15"/>
  <c r="I79" i="9" s="1"/>
  <c r="I193" i="15"/>
  <c r="I56" i="9" s="1"/>
  <c r="I202" i="15"/>
  <c r="I65" i="9" s="1"/>
  <c r="I286" i="15"/>
  <c r="I79" i="4" s="1"/>
  <c r="I172" i="15"/>
  <c r="I47" i="8" s="1"/>
  <c r="I94" i="15"/>
  <c r="I34" i="4" s="1"/>
  <c r="I291" i="15"/>
  <c r="I92" i="9" s="1"/>
  <c r="I235" i="15"/>
  <c r="I61" i="8" s="1"/>
  <c r="I196" i="15"/>
  <c r="I59" i="9" s="1"/>
  <c r="I70" i="15"/>
  <c r="I23" i="8" s="1"/>
  <c r="I30" i="15"/>
  <c r="I5" i="4" s="1"/>
  <c r="I53" i="15"/>
  <c r="I10" i="9" s="1"/>
  <c r="I89" i="15"/>
  <c r="I32" i="8" s="1"/>
  <c r="I163" i="15"/>
  <c r="I43" i="9" s="1"/>
  <c r="I263" i="15"/>
  <c r="I68" i="4" s="1"/>
  <c r="I252" i="15"/>
  <c r="I80" i="9" s="1"/>
  <c r="I203" i="15"/>
  <c r="I66" i="9" s="1"/>
  <c r="I256" i="15"/>
  <c r="I69" i="8" s="1"/>
  <c r="I201" i="15"/>
  <c r="I64" i="9" s="1"/>
  <c r="I143" i="15"/>
  <c r="I40" i="8" s="1"/>
  <c r="I205" i="15"/>
  <c r="I68" i="9" s="1"/>
  <c r="I71" i="15"/>
  <c r="I24" i="8" s="1"/>
  <c r="I258" i="15"/>
  <c r="I71" i="8" s="1"/>
  <c r="I186" i="15"/>
  <c r="I52" i="9" s="1"/>
  <c r="I166" i="15"/>
  <c r="I46" i="9" s="1"/>
  <c r="I49" i="15"/>
  <c r="I18" i="8" s="1"/>
  <c r="I113" i="15"/>
  <c r="I19" i="9" s="1"/>
  <c r="I288" i="15"/>
  <c r="I89" i="9" s="1"/>
  <c r="I170" i="15"/>
  <c r="I50" i="9" s="1"/>
  <c r="I174" i="15"/>
  <c r="I49" i="8" s="1"/>
  <c r="I64" i="15"/>
  <c r="I12" i="9" s="1"/>
  <c r="I114" i="15"/>
  <c r="I20" i="9" s="1"/>
  <c r="I315" i="15"/>
  <c r="I31" i="11" s="1"/>
  <c r="H31" i="11"/>
  <c r="I165" i="15"/>
  <c r="I45" i="9" s="1"/>
  <c r="I48" i="15"/>
  <c r="I17" i="8" s="1"/>
  <c r="I239" i="15"/>
  <c r="I65" i="8" s="1"/>
  <c r="I272" i="15"/>
  <c r="I75" i="8" s="1"/>
  <c r="I238" i="15"/>
  <c r="I64" i="8" s="1"/>
  <c r="I222" i="15"/>
  <c r="I57" i="8" s="1"/>
  <c r="I144" i="15"/>
  <c r="I41" i="8" s="1"/>
  <c r="I120" i="15"/>
  <c r="I34" i="8" s="1"/>
  <c r="I269" i="15"/>
  <c r="I85" i="9" s="1"/>
  <c r="I145" i="15"/>
  <c r="I42" i="8" s="1"/>
  <c r="I257" i="15"/>
  <c r="I70" i="8" s="1"/>
  <c r="I221" i="15"/>
  <c r="I56" i="8" s="1"/>
  <c r="I72" i="15"/>
  <c r="I25" i="8" s="1"/>
  <c r="G17" i="1"/>
  <c r="I265" i="15"/>
  <c r="I70" i="4" s="1"/>
  <c r="I266" i="15"/>
  <c r="I71" i="4" s="1"/>
  <c r="I65" i="15"/>
  <c r="I13" i="9" s="1"/>
  <c r="H13" i="9"/>
  <c r="H93" i="9"/>
  <c r="H94" i="9"/>
  <c r="I281" i="15"/>
  <c r="I74" i="4" s="1"/>
  <c r="I137" i="15"/>
  <c r="I29" i="9" s="1"/>
  <c r="H29" i="9"/>
  <c r="I323" i="15"/>
  <c r="I86" i="4" s="1"/>
  <c r="G19" i="1"/>
  <c r="I18" i="15"/>
  <c r="I4" i="10" s="1"/>
  <c r="I131" i="15"/>
  <c r="I42" i="4" s="1"/>
  <c r="G18" i="1"/>
  <c r="G21" i="1"/>
  <c r="G23" i="1"/>
  <c r="I226" i="15"/>
  <c r="I57" i="4" s="1"/>
  <c r="I78" i="15"/>
  <c r="I26" i="4" s="1"/>
  <c r="I244" i="15"/>
  <c r="I60" i="4" s="1"/>
  <c r="I179" i="15"/>
  <c r="I48" i="4" s="1"/>
  <c r="I92" i="15"/>
  <c r="I32" i="4" s="1"/>
  <c r="I190" i="15"/>
  <c r="I52" i="4" s="1"/>
  <c r="I60" i="15"/>
  <c r="I18" i="4" s="1"/>
  <c r="I299" i="15"/>
  <c r="I81" i="4" s="1"/>
  <c r="I96" i="15"/>
  <c r="I36" i="4" s="1"/>
  <c r="I249" i="15"/>
  <c r="I65" i="4" s="1"/>
  <c r="I41" i="15"/>
  <c r="I9" i="4" s="1"/>
  <c r="I264" i="15"/>
  <c r="I69" i="4" s="1"/>
  <c r="I95" i="15"/>
  <c r="I35" i="4" s="1"/>
  <c r="I80" i="15"/>
  <c r="I28" i="4" s="1"/>
  <c r="I55" i="15"/>
  <c r="I19" i="8" s="1"/>
  <c r="I183" i="15"/>
  <c r="I50" i="4" s="1"/>
  <c r="I246" i="15"/>
  <c r="I62" i="4" s="1"/>
  <c r="I250" i="15"/>
  <c r="I66" i="4" s="1"/>
  <c r="I248" i="15"/>
  <c r="I64" i="4" s="1"/>
  <c r="I85" i="15"/>
  <c r="I29" i="4" s="1"/>
  <c r="I177" i="15"/>
  <c r="I46" i="4" s="1"/>
  <c r="I31" i="15"/>
  <c r="I6" i="4" s="1"/>
  <c r="I21" i="15"/>
  <c r="I4" i="9" s="1"/>
  <c r="I322" i="15"/>
  <c r="I85" i="4" s="1"/>
  <c r="I46" i="15"/>
  <c r="I14" i="4" s="1"/>
  <c r="I32" i="15"/>
  <c r="I7" i="4" s="1"/>
  <c r="I27" i="15"/>
  <c r="I2" i="4" s="1"/>
  <c r="I182" i="15"/>
  <c r="I49" i="4" s="1"/>
  <c r="I91" i="15"/>
  <c r="I31" i="4" s="1"/>
  <c r="I245" i="15"/>
  <c r="I61" i="4" s="1"/>
  <c r="I146" i="15"/>
  <c r="I44" i="4" s="1"/>
  <c r="I282" i="15"/>
  <c r="I75" i="4" s="1"/>
  <c r="I76" i="15"/>
  <c r="I24" i="4" s="1"/>
  <c r="I90" i="15"/>
  <c r="I30" i="4" s="1"/>
  <c r="I247" i="15"/>
  <c r="I63" i="4" s="1"/>
  <c r="I310" i="15"/>
  <c r="I83" i="4" s="1"/>
  <c r="I176" i="15"/>
  <c r="I45" i="4" s="1"/>
  <c r="I45" i="15"/>
  <c r="I13" i="4" s="1"/>
  <c r="I79" i="15"/>
  <c r="I27" i="4" s="1"/>
  <c r="I243" i="15"/>
  <c r="I59" i="4" s="1"/>
  <c r="I285" i="15"/>
  <c r="I78" i="4" s="1"/>
  <c r="I298" i="15"/>
  <c r="I80" i="4" s="1"/>
  <c r="I284" i="15"/>
  <c r="I77" i="4" s="1"/>
  <c r="I178" i="15"/>
  <c r="I47" i="4" s="1"/>
  <c r="I126" i="15"/>
  <c r="I40" i="4" s="1"/>
  <c r="I132" i="15"/>
  <c r="I43" i="4" s="1"/>
  <c r="I123" i="15"/>
  <c r="I37" i="4" s="1"/>
  <c r="I47" i="15"/>
  <c r="I15" i="4" s="1"/>
  <c r="I224" i="15"/>
  <c r="I55" i="4" s="1"/>
  <c r="I63" i="15"/>
  <c r="I21" i="4" s="1"/>
  <c r="I280" i="15"/>
  <c r="I73" i="4" s="1"/>
  <c r="I44" i="15"/>
  <c r="I12" i="4" s="1"/>
  <c r="I58" i="15"/>
  <c r="I16" i="4" s="1"/>
  <c r="I43" i="15"/>
  <c r="I11" i="4" s="1"/>
  <c r="I59" i="15"/>
  <c r="I17" i="4" s="1"/>
  <c r="I242" i="15"/>
  <c r="I58" i="4" s="1"/>
  <c r="I117" i="15"/>
  <c r="I23" i="9" s="1"/>
  <c r="I160" i="15"/>
  <c r="I40" i="9" s="1"/>
  <c r="I156" i="15"/>
  <c r="I36" i="9" s="1"/>
  <c r="I215" i="15"/>
  <c r="I70" i="9" s="1"/>
  <c r="I194" i="15"/>
  <c r="I57" i="9" s="1"/>
  <c r="I116" i="15"/>
  <c r="I22" i="9" s="1"/>
  <c r="I154" i="15"/>
  <c r="I34" i="9" s="1"/>
  <c r="I168" i="15"/>
  <c r="I48" i="9" s="1"/>
  <c r="I234" i="15"/>
  <c r="I60" i="8" s="1"/>
  <c r="I162" i="15"/>
  <c r="I42" i="9" s="1"/>
  <c r="I118" i="15"/>
  <c r="I24" i="9" s="1"/>
  <c r="I254" i="15"/>
  <c r="I82" i="9" s="1"/>
  <c r="I138" i="15"/>
  <c r="I30" i="9" s="1"/>
  <c r="I267" i="15"/>
  <c r="I83" i="9" s="1"/>
  <c r="I200" i="15"/>
  <c r="I63" i="9" s="1"/>
  <c r="I192" i="15"/>
  <c r="I55" i="9" s="1"/>
  <c r="I253" i="15"/>
  <c r="I81" i="9" s="1"/>
  <c r="I230" i="15"/>
  <c r="I77" i="9" s="1"/>
  <c r="I139" i="15"/>
  <c r="I31" i="9" s="1"/>
  <c r="I22" i="15"/>
  <c r="I5" i="9" s="1"/>
  <c r="I128" i="15"/>
  <c r="I25" i="9" s="1"/>
  <c r="I51" i="15"/>
  <c r="I8" i="9" s="1"/>
  <c r="I188" i="15"/>
  <c r="I54" i="9" s="1"/>
  <c r="I231" i="15"/>
  <c r="I78" i="9" s="1"/>
  <c r="I84" i="15"/>
  <c r="I296" i="15"/>
  <c r="I85" i="8" s="1"/>
  <c r="I274" i="15"/>
  <c r="I77" i="8" s="1"/>
  <c r="I313" i="15"/>
  <c r="I295" i="15"/>
  <c r="I84" i="8" s="1"/>
  <c r="I189" i="15"/>
  <c r="I52" i="8" s="1"/>
  <c r="I208" i="15"/>
  <c r="I54" i="8" s="1"/>
  <c r="I297" i="15"/>
  <c r="I86" i="8" s="1"/>
  <c r="I294" i="15"/>
  <c r="I83" i="8" s="1"/>
  <c r="I57" i="15"/>
  <c r="I21" i="8" s="1"/>
  <c r="I261" i="15"/>
  <c r="I74" i="8" s="1"/>
  <c r="I181" i="15"/>
  <c r="I51" i="8" s="1"/>
  <c r="I255" i="15"/>
  <c r="I68" i="8" s="1"/>
  <c r="I56" i="15"/>
  <c r="I20" i="8" s="1"/>
  <c r="I73" i="15"/>
  <c r="I26" i="8" s="1"/>
  <c r="I121" i="15"/>
  <c r="I35" i="8" s="1"/>
  <c r="I95" i="8" l="1"/>
  <c r="I93" i="8"/>
  <c r="H317" i="15"/>
  <c r="H302" i="15"/>
  <c r="H304" i="15"/>
  <c r="H213" i="15"/>
  <c r="H320" i="15"/>
  <c r="H321" i="15"/>
  <c r="H214" i="15"/>
  <c r="H212" i="15"/>
  <c r="H211" i="15"/>
  <c r="H210" i="15"/>
  <c r="H318" i="15"/>
  <c r="H319" i="15"/>
  <c r="H180" i="15"/>
  <c r="H316" i="15"/>
  <c r="H314" i="15"/>
  <c r="H209" i="15"/>
  <c r="C23" i="1"/>
  <c r="D15" i="1"/>
  <c r="D16" i="1"/>
  <c r="D17" i="1"/>
  <c r="D18" i="1"/>
  <c r="D19" i="1"/>
  <c r="D20" i="1"/>
  <c r="D21" i="1"/>
  <c r="C15" i="1"/>
  <c r="C16" i="1"/>
  <c r="C17" i="1"/>
  <c r="C18" i="1"/>
  <c r="C19" i="1"/>
  <c r="C20" i="1"/>
  <c r="C21" i="1"/>
  <c r="C22" i="1"/>
  <c r="C14" i="1"/>
  <c r="D14" i="1"/>
  <c r="I209" i="15" l="1"/>
  <c r="I20" i="11" s="1"/>
  <c r="H20" i="11"/>
  <c r="I180" i="15"/>
  <c r="I19" i="11" s="1"/>
  <c r="H19" i="11"/>
  <c r="I318" i="15"/>
  <c r="I34" i="11" s="1"/>
  <c r="H34" i="11"/>
  <c r="I321" i="15"/>
  <c r="I37" i="11" s="1"/>
  <c r="H37" i="11"/>
  <c r="I320" i="15"/>
  <c r="I36" i="11" s="1"/>
  <c r="H36" i="11"/>
  <c r="I212" i="15"/>
  <c r="I23" i="11" s="1"/>
  <c r="H23" i="11"/>
  <c r="I213" i="15"/>
  <c r="I24" i="11" s="1"/>
  <c r="H24" i="11"/>
  <c r="I314" i="15"/>
  <c r="I30" i="11" s="1"/>
  <c r="H30" i="11"/>
  <c r="I316" i="15"/>
  <c r="I32" i="11" s="1"/>
  <c r="H32" i="11"/>
  <c r="I319" i="15"/>
  <c r="I35" i="11" s="1"/>
  <c r="H35" i="11"/>
  <c r="I210" i="15"/>
  <c r="I21" i="11" s="1"/>
  <c r="H21" i="11"/>
  <c r="I211" i="15"/>
  <c r="I22" i="11" s="1"/>
  <c r="H22" i="11"/>
  <c r="I214" i="15"/>
  <c r="I25" i="11" s="1"/>
  <c r="H25" i="11"/>
  <c r="I304" i="15"/>
  <c r="I29" i="11" s="1"/>
  <c r="H29" i="11"/>
  <c r="I302" i="15"/>
  <c r="I27" i="11" s="1"/>
  <c r="H27" i="11"/>
  <c r="I317" i="15"/>
  <c r="I33" i="11" s="1"/>
  <c r="H33" i="11"/>
  <c r="B10" i="3"/>
  <c r="A10" i="3"/>
  <c r="L10" i="3" s="1"/>
  <c r="B9" i="3"/>
  <c r="A9" i="3"/>
  <c r="P9" i="3" s="1"/>
  <c r="B8" i="3"/>
  <c r="A8" i="3"/>
  <c r="L8" i="3" s="1"/>
  <c r="B7" i="3"/>
  <c r="A7" i="3"/>
  <c r="P7" i="3" s="1"/>
  <c r="B6" i="3"/>
  <c r="A6" i="3"/>
  <c r="L6" i="3" s="1"/>
  <c r="B5" i="3"/>
  <c r="A5" i="3"/>
  <c r="P5" i="3" s="1"/>
  <c r="B4" i="3"/>
  <c r="A4" i="3"/>
  <c r="L4" i="3" s="1"/>
  <c r="B3" i="3"/>
  <c r="A3" i="3"/>
  <c r="P3" i="3" s="1"/>
  <c r="B2" i="3"/>
  <c r="A2" i="3"/>
  <c r="N2" i="3" s="1"/>
  <c r="H46" i="1"/>
  <c r="G46" i="1"/>
  <c r="F46" i="1"/>
  <c r="H34" i="1"/>
  <c r="G34" i="1"/>
  <c r="G10" i="3"/>
  <c r="F10" i="3"/>
  <c r="E10" i="3"/>
  <c r="D10" i="3"/>
  <c r="C10" i="3"/>
  <c r="D9" i="3"/>
  <c r="C9" i="3"/>
  <c r="G8" i="3"/>
  <c r="F8" i="3"/>
  <c r="E8" i="3"/>
  <c r="D8" i="3"/>
  <c r="C8" i="3"/>
  <c r="G7" i="3"/>
  <c r="F7" i="3"/>
  <c r="E7" i="3"/>
  <c r="D7" i="3"/>
  <c r="C7" i="3"/>
  <c r="G6" i="3"/>
  <c r="F6" i="3"/>
  <c r="E6" i="3"/>
  <c r="D6" i="3"/>
  <c r="C6" i="3"/>
  <c r="G5" i="3"/>
  <c r="F5" i="3"/>
  <c r="E5" i="3"/>
  <c r="D5" i="3"/>
  <c r="C5" i="3"/>
  <c r="D4" i="3"/>
  <c r="C4" i="3"/>
  <c r="D3" i="3"/>
  <c r="C3" i="3"/>
  <c r="F2" i="3"/>
  <c r="D2" i="3"/>
  <c r="C2" i="3"/>
  <c r="J9" i="3" l="1"/>
  <c r="I3" i="3"/>
  <c r="J5" i="3"/>
  <c r="I7" i="3"/>
  <c r="J3" i="3"/>
  <c r="J7" i="3"/>
  <c r="I5" i="3"/>
  <c r="I9" i="3"/>
  <c r="K3" i="3"/>
  <c r="K9" i="3"/>
  <c r="K5" i="3"/>
  <c r="K7" i="3"/>
  <c r="Q3" i="3"/>
  <c r="Q5" i="3"/>
  <c r="Q7" i="3"/>
  <c r="Q9" i="3"/>
  <c r="M4" i="3"/>
  <c r="M6" i="3"/>
  <c r="M8" i="3"/>
  <c r="M10" i="3"/>
  <c r="N4" i="3"/>
  <c r="N6" i="3"/>
  <c r="N8" i="3"/>
  <c r="N10" i="3"/>
  <c r="L3" i="3"/>
  <c r="H4" i="3"/>
  <c r="P4" i="3"/>
  <c r="L5" i="3"/>
  <c r="H6" i="3"/>
  <c r="P6" i="3"/>
  <c r="L7" i="3"/>
  <c r="H8" i="3"/>
  <c r="P8" i="3"/>
  <c r="L9" i="3"/>
  <c r="H10" i="3"/>
  <c r="P10" i="3"/>
  <c r="O6" i="3"/>
  <c r="O8" i="3"/>
  <c r="O10" i="3"/>
  <c r="M3" i="3"/>
  <c r="I4" i="3"/>
  <c r="Q4" i="3"/>
  <c r="M5" i="3"/>
  <c r="I6" i="3"/>
  <c r="Q6" i="3"/>
  <c r="M7" i="3"/>
  <c r="I8" i="3"/>
  <c r="Q8" i="3"/>
  <c r="M9" i="3"/>
  <c r="I10" i="3"/>
  <c r="Q10" i="3"/>
  <c r="J10" i="3"/>
  <c r="N7" i="3"/>
  <c r="J8" i="3"/>
  <c r="O3" i="3"/>
  <c r="K4" i="3"/>
  <c r="O5" i="3"/>
  <c r="K6" i="3"/>
  <c r="O7" i="3"/>
  <c r="K8" i="3"/>
  <c r="O9" i="3"/>
  <c r="K10" i="3"/>
  <c r="O4" i="3"/>
  <c r="N3" i="3"/>
  <c r="J4" i="3"/>
  <c r="N5" i="3"/>
  <c r="J6" i="3"/>
  <c r="N9" i="3"/>
  <c r="H3" i="3"/>
  <c r="H5" i="3"/>
  <c r="H7" i="3"/>
  <c r="H9" i="3"/>
  <c r="K2" i="3"/>
  <c r="O2" i="3"/>
  <c r="H2" i="3"/>
  <c r="L2" i="3"/>
  <c r="P2" i="3"/>
  <c r="E2" i="3"/>
  <c r="I2" i="3"/>
  <c r="M2" i="3"/>
  <c r="Q2" i="3"/>
  <c r="J2" i="3"/>
  <c r="G2" i="3" l="1"/>
  <c r="G4" i="3" l="1"/>
  <c r="G16" i="1"/>
  <c r="F4" i="3" s="1"/>
  <c r="F16" i="1"/>
  <c r="E4" i="3" s="1"/>
  <c r="H134" i="15"/>
  <c r="H7" i="10" s="1"/>
  <c r="I134" i="15" l="1"/>
  <c r="I7" i="10" s="1"/>
  <c r="F22" i="1"/>
  <c r="E9" i="3" s="1"/>
  <c r="G301" i="15"/>
  <c r="G9" i="10" s="1"/>
  <c r="G9" i="3" s="1"/>
  <c r="G22" i="1" l="1"/>
  <c r="F9" i="3" s="1"/>
  <c r="H301" i="15"/>
  <c r="H9" i="10" s="1"/>
  <c r="F15" i="1"/>
  <c r="F24" i="1" s="1"/>
  <c r="F36" i="1" s="1"/>
  <c r="F48" i="1" s="1"/>
  <c r="I301" i="15" l="1"/>
  <c r="I9" i="10" s="1"/>
  <c r="E3" i="3"/>
  <c r="H147" i="15"/>
  <c r="I147" i="15" l="1"/>
  <c r="H2" i="12" s="1"/>
  <c r="G2" i="12"/>
  <c r="H36" i="1" s="1"/>
  <c r="H48" i="1" s="1"/>
  <c r="G15" i="1" l="1"/>
  <c r="F3" i="3" s="1"/>
  <c r="G3" i="3"/>
  <c r="G24" i="1" l="1"/>
  <c r="G36" i="1" s="1"/>
  <c r="G48" i="1" s="1"/>
</calcChain>
</file>

<file path=xl/sharedStrings.xml><?xml version="1.0" encoding="utf-8"?>
<sst xmlns="http://schemas.openxmlformats.org/spreadsheetml/2006/main" count="2369" uniqueCount="1094">
  <si>
    <t>UR</t>
  </si>
  <si>
    <t>OW</t>
  </si>
  <si>
    <t>NW</t>
  </si>
  <si>
    <t>ZG</t>
  </si>
  <si>
    <t>LU</t>
  </si>
  <si>
    <t>SZ</t>
  </si>
  <si>
    <t>Anbieter</t>
  </si>
  <si>
    <t>Kurstitel</t>
  </si>
  <si>
    <t>Name</t>
  </si>
  <si>
    <t>Vorname</t>
  </si>
  <si>
    <t>Adresse</t>
  </si>
  <si>
    <t>PLZ</t>
  </si>
  <si>
    <t>Wohnort</t>
  </si>
  <si>
    <t>Schule</t>
  </si>
  <si>
    <t>E-Mail</t>
  </si>
  <si>
    <t>An.</t>
  </si>
  <si>
    <t>Kursnr.</t>
  </si>
  <si>
    <t>Tel. Privat</t>
  </si>
  <si>
    <t>Tel. Schule</t>
  </si>
  <si>
    <t>Stufe</t>
  </si>
  <si>
    <t>Personalien</t>
  </si>
  <si>
    <t>Kursdaten</t>
  </si>
  <si>
    <t>bitte wählen</t>
  </si>
  <si>
    <t>ja</t>
  </si>
  <si>
    <t>nein</t>
  </si>
  <si>
    <t>Alpnach</t>
  </si>
  <si>
    <t>Engelberg</t>
  </si>
  <si>
    <t>Giswil</t>
  </si>
  <si>
    <t>Kerns</t>
  </si>
  <si>
    <t>Lungern</t>
  </si>
  <si>
    <t>Sachseln</t>
  </si>
  <si>
    <t>Sarnen</t>
  </si>
  <si>
    <t>Flüeli-Ranft</t>
  </si>
  <si>
    <t>Melchtal</t>
  </si>
  <si>
    <t>GrundacherSchule</t>
  </si>
  <si>
    <t>Schulmedia</t>
  </si>
  <si>
    <t>Stiftung Juvenat</t>
  </si>
  <si>
    <t>Kantonsschule Obwalden</t>
  </si>
  <si>
    <t>BWZ Obwalden</t>
  </si>
  <si>
    <t>Std.</t>
  </si>
  <si>
    <t>Vollkosten</t>
  </si>
  <si>
    <t>Beitrag LP</t>
  </si>
  <si>
    <t>Geburtsdatum</t>
  </si>
  <si>
    <t>Sport</t>
  </si>
  <si>
    <t>Andere</t>
  </si>
  <si>
    <t>Total Stunden NORI:</t>
  </si>
  <si>
    <t>Gesamttotal WB-Stunden:</t>
  </si>
  <si>
    <t>*maximale Kostenbeteiligung Lehrperson Fr. 400.00 pro Schuljahr</t>
  </si>
  <si>
    <t>Datum:</t>
  </si>
  <si>
    <t>Sonderschule Rütimattli</t>
  </si>
  <si>
    <t>Andere Obwalden</t>
  </si>
  <si>
    <t>Kägiswil</t>
  </si>
  <si>
    <t>Stalden</t>
  </si>
  <si>
    <t>Wilen</t>
  </si>
  <si>
    <t>24-301</t>
  </si>
  <si>
    <t>24-302</t>
  </si>
  <si>
    <t>32-301</t>
  </si>
  <si>
    <t>44-301</t>
  </si>
  <si>
    <t>44-302</t>
  </si>
  <si>
    <t>51-301</t>
  </si>
  <si>
    <t>22-101</t>
  </si>
  <si>
    <t>32-101</t>
  </si>
  <si>
    <t>33-101</t>
  </si>
  <si>
    <t>33-102</t>
  </si>
  <si>
    <t>35-104</t>
  </si>
  <si>
    <t>42-101</t>
  </si>
  <si>
    <t>42-102</t>
  </si>
  <si>
    <t>44-101</t>
  </si>
  <si>
    <t>44-104</t>
  </si>
  <si>
    <t>11-201</t>
  </si>
  <si>
    <t>Total Stunden:</t>
  </si>
  <si>
    <t>Daten</t>
  </si>
  <si>
    <t>VK</t>
  </si>
  <si>
    <t>LP B</t>
  </si>
  <si>
    <t>Das Einverständnis der Schulleitung ist vorhanden.</t>
  </si>
  <si>
    <t>Basisstufe - Zyklus 1</t>
  </si>
  <si>
    <t>Kindergarten - Zyklus 1</t>
  </si>
  <si>
    <t>Unterstufe - Zyklus 1</t>
  </si>
  <si>
    <t>Mittelstufe I - Zyklus 2</t>
  </si>
  <si>
    <t>Mittelstufe II - Zyklus 2</t>
  </si>
  <si>
    <t>Sekundarstufe I - Zyklus 3</t>
  </si>
  <si>
    <t>Sekundarstufe II</t>
  </si>
  <si>
    <t>HW/TTG/BG</t>
  </si>
  <si>
    <t>Deutsch als Zweitsprache DaZ</t>
  </si>
  <si>
    <t>Integrative Förderung IF</t>
  </si>
  <si>
    <t>Integrative Sonderschulung IS</t>
  </si>
  <si>
    <t>Lebensrettung: Wiederholungskurs BLS-AED-Ausweis</t>
  </si>
  <si>
    <t>21-301</t>
  </si>
  <si>
    <t>Schwimmen: SLRG WK Pool</t>
  </si>
  <si>
    <t>51-302</t>
  </si>
  <si>
    <t>13-203</t>
  </si>
  <si>
    <t>14-202</t>
  </si>
  <si>
    <t>22-202</t>
  </si>
  <si>
    <t>24-201</t>
  </si>
  <si>
    <t>24-203</t>
  </si>
  <si>
    <t>35-202</t>
  </si>
  <si>
    <t>38-201</t>
  </si>
  <si>
    <t>41-201</t>
  </si>
  <si>
    <t>42-201</t>
  </si>
  <si>
    <t>43-202</t>
  </si>
  <si>
    <t>43-203</t>
  </si>
  <si>
    <t>44-202</t>
  </si>
  <si>
    <t>44-204</t>
  </si>
  <si>
    <t>44-205</t>
  </si>
  <si>
    <t>45-203</t>
  </si>
  <si>
    <t>31-101</t>
  </si>
  <si>
    <t>32-102</t>
  </si>
  <si>
    <t>38-101</t>
  </si>
  <si>
    <t>44-103</t>
  </si>
  <si>
    <t>Sie können sich mit diesem Formular bei der LWB OW für die aufgeführten Kurse anmelden. Damit entfällt die Anmeldung via Internet Anmeldeplattform.</t>
  </si>
  <si>
    <t>Fachlehrperson</t>
  </si>
  <si>
    <t>Schwierige Klassen unterrichten</t>
  </si>
  <si>
    <t>21-303</t>
  </si>
  <si>
    <t>37-301</t>
  </si>
  <si>
    <t>Praktische Tipps für einen erfolgreichen Werkunterricht</t>
  </si>
  <si>
    <t>43-305</t>
  </si>
  <si>
    <t>43-306</t>
  </si>
  <si>
    <t>Ergotherapie in der Pädiatrie - was, wie, warum</t>
  </si>
  <si>
    <t>13-101</t>
  </si>
  <si>
    <t>13-102</t>
  </si>
  <si>
    <t>35-105</t>
  </si>
  <si>
    <t>35-106</t>
  </si>
  <si>
    <t>35-107</t>
  </si>
  <si>
    <t>35-108</t>
  </si>
  <si>
    <t>37-101</t>
  </si>
  <si>
    <t>37-102</t>
  </si>
  <si>
    <t>37-104</t>
  </si>
  <si>
    <t>38-102</t>
  </si>
  <si>
    <t>38-103</t>
  </si>
  <si>
    <t>44-102</t>
  </si>
  <si>
    <t>45-101</t>
  </si>
  <si>
    <t>45-102</t>
  </si>
  <si>
    <t>45-103</t>
  </si>
  <si>
    <t>45-104</t>
  </si>
  <si>
    <t>45-105</t>
  </si>
  <si>
    <t>45-106</t>
  </si>
  <si>
    <t>Schnitzen mit Kindern im Wald</t>
  </si>
  <si>
    <t>Yoga - Körper und Geist zur Ruhe bringen</t>
  </si>
  <si>
    <t>13-204</t>
  </si>
  <si>
    <t>21-201</t>
  </si>
  <si>
    <t>23-202</t>
  </si>
  <si>
    <t>23-203</t>
  </si>
  <si>
    <t>42-204</t>
  </si>
  <si>
    <t>Mit dem Lehrplan 21 durch das Kindergartenjahr</t>
  </si>
  <si>
    <r>
      <t xml:space="preserve">Kurse, die </t>
    </r>
    <r>
      <rPr>
        <b/>
        <u/>
        <sz val="11"/>
        <color theme="1"/>
        <rFont val="Arial Unicode MS"/>
        <family val="2"/>
      </rPr>
      <t>nicht im NORI</t>
    </r>
    <r>
      <rPr>
        <b/>
        <sz val="11"/>
        <color theme="1"/>
        <rFont val="Arial Unicode MS"/>
        <family val="2"/>
      </rPr>
      <t xml:space="preserve"> Weiterbildungsprogramm enthalten sind.</t>
    </r>
  </si>
  <si>
    <t xml:space="preserve">Mailadresse: 
lwb@ow.ch </t>
  </si>
  <si>
    <t>33-104</t>
  </si>
  <si>
    <t>34-101</t>
  </si>
  <si>
    <t>34-102</t>
  </si>
  <si>
    <t>35-109</t>
  </si>
  <si>
    <t>38-104</t>
  </si>
  <si>
    <t>38-105</t>
  </si>
  <si>
    <t>41-103</t>
  </si>
  <si>
    <r>
      <t xml:space="preserve">Dieses Formular dient zur Planung der persönlichen Weiterbildung der im Kanton Obwalden tätigen Lehrpersonen.
Gleichzeitig kann es als Anmeldeformular für NORI Kurse verwendet werden. Zustellung an lwb@ow.ch </t>
    </r>
    <r>
      <rPr>
        <i/>
        <sz val="8"/>
        <color theme="1"/>
        <rFont val="Arial"/>
        <family val="2"/>
      </rPr>
      <t>(bitte im Excelformat)</t>
    </r>
    <r>
      <rPr>
        <sz val="9"/>
        <color theme="1"/>
        <rFont val="Arial"/>
        <family val="2"/>
      </rPr>
      <t xml:space="preserve">
Die Planung der Weiterbildung erfolgt immer in Absprache mit der Schulleitung.</t>
    </r>
  </si>
  <si>
    <t>Meine berufliche Laufbahn - wie will ich mich weiterentwickeln?</t>
  </si>
  <si>
    <t>44-307</t>
  </si>
  <si>
    <t>31-301</t>
  </si>
  <si>
    <t>43-307</t>
  </si>
  <si>
    <t>44-305</t>
  </si>
  <si>
    <t>37-302</t>
  </si>
  <si>
    <t>14-301</t>
  </si>
  <si>
    <t>44-306</t>
  </si>
  <si>
    <t>44-304</t>
  </si>
  <si>
    <t>21-302</t>
  </si>
  <si>
    <t>23-301</t>
  </si>
  <si>
    <t>14-302</t>
  </si>
  <si>
    <t>Einführungskurs J+S Skileiter für Lehrpersonen</t>
  </si>
  <si>
    <t>Ukulele für den Schulunterricht - Basiskurs</t>
  </si>
  <si>
    <t>Was ist AD(H)S - Was hilft betroffenen Schülern im Unterricht</t>
  </si>
  <si>
    <t>MF J+S Kindersport</t>
  </si>
  <si>
    <t>33-302</t>
  </si>
  <si>
    <t>14-203</t>
  </si>
  <si>
    <t>31-201</t>
  </si>
  <si>
    <t>31-202</t>
  </si>
  <si>
    <t>31-203</t>
  </si>
  <si>
    <t>33-202</t>
  </si>
  <si>
    <t>34-203</t>
  </si>
  <si>
    <t>37-201</t>
  </si>
  <si>
    <t>42-206</t>
  </si>
  <si>
    <t>42-208</t>
  </si>
  <si>
    <t>43-204</t>
  </si>
  <si>
    <t>43-205</t>
  </si>
  <si>
    <t>KursCode</t>
  </si>
  <si>
    <t>Kt</t>
  </si>
  <si>
    <t>Titel</t>
  </si>
  <si>
    <t>Dauer</t>
  </si>
  <si>
    <t>45-301</t>
  </si>
  <si>
    <t>45-302</t>
  </si>
  <si>
    <t>Bezeichnung</t>
  </si>
  <si>
    <r>
      <t xml:space="preserve">
</t>
    </r>
    <r>
      <rPr>
        <i/>
        <sz val="8"/>
        <color theme="1"/>
        <rFont val="Arial"/>
        <family val="2"/>
      </rPr>
      <t>Beitrag LP wird nicht dem Maximalbeitrag von Fr. 400.00 angerechnet. Anmeldungen direkt beim Anbieter.</t>
    </r>
  </si>
  <si>
    <t>Gemeinde</t>
  </si>
  <si>
    <t>Kurskosten - Verteiler</t>
  </si>
  <si>
    <t>35-110</t>
  </si>
  <si>
    <t>38-106</t>
  </si>
  <si>
    <t>38-107</t>
  </si>
  <si>
    <t>38-108</t>
  </si>
  <si>
    <t>38-109</t>
  </si>
  <si>
    <t>41-104</t>
  </si>
  <si>
    <t>43-101</t>
  </si>
  <si>
    <t>Selbstverteidigungskurs für Frauen</t>
  </si>
  <si>
    <t>Wildtieren auf der Spur - mit dem Wildhüter unterwegs</t>
  </si>
  <si>
    <t>Bildbearbeitung - praktische Ideen für den Unterricht</t>
  </si>
  <si>
    <t>33-205</t>
  </si>
  <si>
    <t>41-203</t>
  </si>
  <si>
    <t>42-207</t>
  </si>
  <si>
    <t>43-206</t>
  </si>
  <si>
    <t>44-207</t>
  </si>
  <si>
    <t>Glückskompetenz im Berufsalltag</t>
  </si>
  <si>
    <t>14-303</t>
  </si>
  <si>
    <t>14-304</t>
  </si>
  <si>
    <t>42-304</t>
  </si>
  <si>
    <t>42-305</t>
  </si>
  <si>
    <t>42-306</t>
  </si>
  <si>
    <t>44-303</t>
  </si>
  <si>
    <t>Grafomotorik im Schulalltag, angelehnt an G-FIPPS</t>
  </si>
  <si>
    <t xml:space="preserve">Ürner Liäder </t>
  </si>
  <si>
    <t xml:space="preserve">Kombikurs: Schwimmen WK Pool und WK BLS-AED </t>
  </si>
  <si>
    <t>Update - was Kinder und Jugendliche am Handy machen</t>
  </si>
  <si>
    <t>E-Mail Schule</t>
  </si>
  <si>
    <t>Einführungsveranstaltung für neue oder wiedereinsteigende Lehrpersonen</t>
  </si>
  <si>
    <t xml:space="preserve">Faszinierende Lernlandschaften im Musenalp-Brisengebiet hautnah erlebt </t>
  </si>
  <si>
    <t>Das Engelberger Tal - ein idealer ausserschulischer Lernort</t>
  </si>
  <si>
    <t>BäuMIX Schlemmen - Tipps und Tricks rund ums Kochen und Backen am Feuer  </t>
  </si>
  <si>
    <t>«Ab ins Beet» - unser neuer Schulgarten</t>
  </si>
  <si>
    <t>Feuer und Flamme - Feuern von der Steinzeit bis zur Moderne</t>
  </si>
  <si>
    <t>Audioprojekte im Unterricht</t>
  </si>
  <si>
    <t>Lehrmitteleinführung Open World</t>
  </si>
  <si>
    <t>33-103</t>
  </si>
  <si>
    <t>35-101</t>
  </si>
  <si>
    <t>35-102</t>
  </si>
  <si>
    <t>35-103</t>
  </si>
  <si>
    <t>37-103</t>
  </si>
  <si>
    <t>41-101</t>
  </si>
  <si>
    <t>41-102</t>
  </si>
  <si>
    <t>23-201</t>
  </si>
  <si>
    <t>33-201</t>
  </si>
  <si>
    <t>33-206</t>
  </si>
  <si>
    <t>42-209</t>
  </si>
  <si>
    <t>11-204</t>
  </si>
  <si>
    <t>11-202</t>
  </si>
  <si>
    <t>11-203</t>
  </si>
  <si>
    <t>11-205</t>
  </si>
  <si>
    <t>11-206</t>
  </si>
  <si>
    <t>44-208</t>
  </si>
  <si>
    <t>45-202</t>
  </si>
  <si>
    <t>45-205</t>
  </si>
  <si>
    <t>42-210</t>
  </si>
  <si>
    <t>14-201</t>
  </si>
  <si>
    <t>Instrumentale Liedbegleitung und Stimmbildung an der Musikschule (Einzelunterricht)</t>
  </si>
  <si>
    <t>Vorstellung Psychomotorische Therapiestelle OW</t>
  </si>
  <si>
    <t>Vorstellung Jugend-, Familien- und Suchtberatung OW</t>
  </si>
  <si>
    <t>Vorstellung Schulpsychologischer Dienst OW</t>
  </si>
  <si>
    <t>Vorstellung Berufs- und Weiterbildungsberatung BWB</t>
  </si>
  <si>
    <t>Vorstellung Ergotherapie Zentrum</t>
  </si>
  <si>
    <t>Upgrade für die persönlichen Anwendungskompetenzen im Schulalltag</t>
  </si>
  <si>
    <t>22-301</t>
  </si>
  <si>
    <t>24-303</t>
  </si>
  <si>
    <t>32-302</t>
  </si>
  <si>
    <t>13-301</t>
  </si>
  <si>
    <t>35-301</t>
  </si>
  <si>
    <t>35-302</t>
  </si>
  <si>
    <t>42-307</t>
  </si>
  <si>
    <t>35-303</t>
  </si>
  <si>
    <t>42-308</t>
  </si>
  <si>
    <t>42-309</t>
  </si>
  <si>
    <t>24-304</t>
  </si>
  <si>
    <t>Neue Autorität - Mit innerer Stärke und Präsenz Klassen und Schulen führen</t>
  </si>
  <si>
    <t xml:space="preserve">Sonderstatus, Lernzielanpassung, Nachteilsausgleich und Co. - Was muss ich wissen? </t>
  </si>
  <si>
    <t>Wenn Prinz und Prinzessin den Unterricht besuchen - Vom Umgang mit verwöhnten Kindern im Schulzimmer</t>
  </si>
  <si>
    <t>Der Einstieg in den Kindergarten gelingt - auch ohne Deutschkenntnisse!</t>
  </si>
  <si>
    <t>«Draussen unterrichten» - der Lehrplan 21 in allen Fachbereichen</t>
  </si>
  <si>
    <t>Grundausbildung Praxislehrperson für die berufspraktische Ausbildung an der PHSZ</t>
  </si>
  <si>
    <t>Anteil LP</t>
  </si>
  <si>
    <t>Sommerkurs: Unterrichtsplanung für die Kindergartenstufe</t>
  </si>
  <si>
    <t>Sommerkurs: Unterrichtsplanung für die Primarstufen 1-2</t>
  </si>
  <si>
    <t>Sommerkurs: Unterrichtsplanung für die Primarstufen 5-6</t>
  </si>
  <si>
    <t>Praxisgruppe Lehrpersonen Primarstufen 1-2</t>
  </si>
  <si>
    <t>Sommerkurs: Unterrichtsplanung für die Basisstufe</t>
  </si>
  <si>
    <t>Sommerkurs: Unterrichtsplanung für die Primarstufen 3-4</t>
  </si>
  <si>
    <t>Sommerkurs: Unterrichtsplanung für die Sekundarstufe I</t>
  </si>
  <si>
    <t>Praxisgruppe Lehrpersonen Kindergarten und Basisstufe</t>
  </si>
  <si>
    <t>Praxisgruppe Lehrpersonen Primarstufen 3-4</t>
  </si>
  <si>
    <t>Praxisgruppe Lehrpersonen Primarstufen 5-6</t>
  </si>
  <si>
    <t xml:space="preserve">Praxisgruppe Lehrpersonen Sekundarstufe I </t>
  </si>
  <si>
    <t>Praxisgruppe IF/IS</t>
  </si>
  <si>
    <t>Praxisgruppe DaZ</t>
  </si>
  <si>
    <t>Elternarbeit konkret: Elternkontakte, Elterngespräche, Elternabende</t>
  </si>
  <si>
    <t>Partizipation – der Schlüssel zu BNE</t>
  </si>
  <si>
    <t>Mut zu vielfältigeren Beurteilungsanlässen</t>
  </si>
  <si>
    <t>Ein Kind mit Autismus in meiner Klasse – Chancen und Herausforderungen</t>
  </si>
  <si>
    <t>Slam und Poesie als kreative Zugänge zur Fremdsprache Französisch auf der SEK I</t>
  </si>
  <si>
    <t>43-102</t>
  </si>
  <si>
    <t>13-103</t>
  </si>
  <si>
    <t>13-104</t>
  </si>
  <si>
    <t>31-103</t>
  </si>
  <si>
    <t>31-104</t>
  </si>
  <si>
    <t>31-105</t>
  </si>
  <si>
    <t>31-106</t>
  </si>
  <si>
    <t>31-107</t>
  </si>
  <si>
    <t>22-104</t>
  </si>
  <si>
    <t>22-102</t>
  </si>
  <si>
    <t>22-103</t>
  </si>
  <si>
    <t>33-105</t>
  </si>
  <si>
    <t>38-110</t>
  </si>
  <si>
    <t>39-101</t>
  </si>
  <si>
    <t>44-105</t>
  </si>
  <si>
    <t>21-101</t>
  </si>
  <si>
    <t>Mit niveaudifferenzierten Lernzielen in Mathematik (Zyklus 3) unterrichten und beurteilen</t>
  </si>
  <si>
    <t>Boxenstopp: Wie geht es mir als Lehrperson?</t>
  </si>
  <si>
    <t>Sei kein Frosch - tauch ein ins Arbeiten!</t>
  </si>
  <si>
    <t>Überfachliche Kompetenzen trainieren</t>
  </si>
  <si>
    <t>Lerncoaching - Mache ich das nicht schon längst?</t>
  </si>
  <si>
    <t>Der Bürgenstock - ein idealer ausserschulischer Lernort</t>
  </si>
  <si>
    <t>Eigene Welt - von Älplern, Baggern und Behörden: die Kernalp</t>
  </si>
  <si>
    <t>Mit Kindern den Wald erleben</t>
  </si>
  <si>
    <t>Schwimmen: SLRG Grundausbildung See (für Brevet I, Basis Pool, Plus Pool)</t>
  </si>
  <si>
    <t>Schwimmen: SLRG WK Pool - für Brevet I, Basis Pool, Plus Pool (ohne CPR)</t>
  </si>
  <si>
    <t>Excel - Tricks und Kniffs für den Alltag</t>
  </si>
  <si>
    <t>Hier entfacht dein Feuer - ein bäuMIX Resilienztraining</t>
  </si>
  <si>
    <t>Poetry Slam – Literatur, die lebt!</t>
  </si>
  <si>
    <t>35-205</t>
  </si>
  <si>
    <t>42-202</t>
  </si>
  <si>
    <t>44-201</t>
  </si>
  <si>
    <t>34-202</t>
  </si>
  <si>
    <t>45-206</t>
  </si>
  <si>
    <t>36-201</t>
  </si>
  <si>
    <t>31-205</t>
  </si>
  <si>
    <t>45-204</t>
  </si>
  <si>
    <t>34-201</t>
  </si>
  <si>
    <t>41-202</t>
  </si>
  <si>
    <t>42-205</t>
  </si>
  <si>
    <t>61-202</t>
  </si>
  <si>
    <t>22-201</t>
  </si>
  <si>
    <t>15-201</t>
  </si>
  <si>
    <t>51-203</t>
  </si>
  <si>
    <t>Heilpflanzen mit Kinder entdecken und erleben</t>
  </si>
  <si>
    <t>Beurteilen im Sportunterricht</t>
  </si>
  <si>
    <t>Conversation Course (B2-C1)</t>
  </si>
  <si>
    <t>Singend und spielend Kinder fördern</t>
  </si>
  <si>
    <t>Frühe Sprachförderung im Kindergarten</t>
  </si>
  <si>
    <t>Origami - vielfältiges Papier</t>
  </si>
  <si>
    <t>Schülerinnen und Schüler mit überdurchschnittlichen Leistungspotenzialen - Wie kann ich sie im Unterricht fördern?</t>
  </si>
  <si>
    <t>Gehirngerecht - Lernen - Begleiten</t>
  </si>
  <si>
    <t>Un voyage dans le monde francophone</t>
  </si>
  <si>
    <t>App &amp; Co im Deutsch- und im DaZ-Unterricht</t>
  </si>
  <si>
    <t>ADHS und Schule, das geht!</t>
  </si>
  <si>
    <t>Immer wieder diese Konflikte? Deeskalierende und lösungsorientierte Gesprächsführung</t>
  </si>
  <si>
    <t>Licht und Schatten</t>
  </si>
  <si>
    <t>Einführung &amp; Refresher IQES online - Neuheiten und Bewährtes kompakt vorgestellt</t>
  </si>
  <si>
    <t>Sprachaufenthalt im französischen und englischen Sprachraum</t>
  </si>
  <si>
    <t>21-306</t>
  </si>
  <si>
    <t>22-302</t>
  </si>
  <si>
    <t>22-303</t>
  </si>
  <si>
    <t>22-304</t>
  </si>
  <si>
    <t>22-305</t>
  </si>
  <si>
    <t>24-305</t>
  </si>
  <si>
    <t>35-304</t>
  </si>
  <si>
    <t>36-301</t>
  </si>
  <si>
    <t>43-301</t>
  </si>
  <si>
    <t>13-303</t>
  </si>
  <si>
    <t>Mit den Händen in den Hosentaschen</t>
  </si>
  <si>
    <t>Die Kraft der Ermutigung - Wie kann ich andere und mich ermutigen?</t>
  </si>
  <si>
    <t>Kritisieren und gleichzeitig Kooperation und Engagement gewinnen - Bei Eltern, Stellenpartner/innen und Mitarbeitenden das Günstigere in Gang setzen</t>
  </si>
  <si>
    <t>Raus mit der Sprache!</t>
  </si>
  <si>
    <t>Überzeugend auftreten</t>
  </si>
  <si>
    <t>Zauberkurs</t>
  </si>
  <si>
    <t>Die Natur in den vier Jahreszeiten - Outdoorkurs</t>
  </si>
  <si>
    <t>Cybermobbing anders angehen</t>
  </si>
  <si>
    <t>Workshop Seilkonstruktionen</t>
  </si>
  <si>
    <t>Ausgewogene Ernährung für Jugendliche: Unterrichtseinheiten im GORILLA Schulprogramm</t>
  </si>
  <si>
    <t>Robotik mit explore-it</t>
  </si>
  <si>
    <t>Ohr- und Halsschmuck in Silber</t>
  </si>
  <si>
    <t>Fingerring in Silber</t>
  </si>
  <si>
    <t>Ukulele selber bauen</t>
  </si>
  <si>
    <t>Podcasts im Klassenzimmer - eine neue digitale Lernform</t>
  </si>
  <si>
    <t>Mit zebis.digital interaktive Unterrichtsmaterialien entwickeln</t>
  </si>
  <si>
    <t>Betonworkshop</t>
  </si>
  <si>
    <t>Erlebnispädagogik - Selfmanagement</t>
  </si>
  <si>
    <t>Pensionierungsplanung - individuelle Möglichkeiten kennen und nutzen</t>
  </si>
  <si>
    <t>Churermodell - eine Möglichkeit der Differenzierung im Unterricht</t>
  </si>
  <si>
    <t>Planung der persönlichen Weiterbildung 2023/2024</t>
  </si>
  <si>
    <t>Kurse aus dem NORI-Programmheft 2023/2024</t>
  </si>
  <si>
    <t>NORI Kurse 2023/2024</t>
  </si>
  <si>
    <t>Adressaten</t>
  </si>
  <si>
    <t>Waldbaden (Shinrin-Yoku) - Den Wald und verschiedene Naturumfelder als Ressource für Entschleunigung, Entspannung und Regeneration im Alltag entdecken</t>
  </si>
  <si>
    <t>13-105</t>
  </si>
  <si>
    <t>Persönliches Leitbild – Sicheres Auftreten</t>
  </si>
  <si>
    <t>14-101</t>
  </si>
  <si>
    <t>Chancengerechtigkeit durch vorurteilsbewusste Bildung</t>
  </si>
  <si>
    <t>Einführung in die Neue Autorität</t>
  </si>
  <si>
    <t>21-102</t>
  </si>
  <si>
    <t>Kinder aus belasteten Familien erkennen und begleiten</t>
  </si>
  <si>
    <t>21-103</t>
  </si>
  <si>
    <t>21-104</t>
  </si>
  <si>
    <t>Wie Kinder trauern - Tod und Trauer in der Schule</t>
  </si>
  <si>
    <t>Kollegiale Beratung - Anspruchsvolles Schülerinnen- und Schülerverhalten</t>
  </si>
  <si>
    <t>22-105</t>
  </si>
  <si>
    <t>Praxisnahe Unterrichtseinheiten für nachhaltige Prävention (digitale Medien und Suchtmittel)</t>
  </si>
  <si>
    <t>24-101</t>
  </si>
  <si>
    <t>Treffpunkt 5i 30</t>
  </si>
  <si>
    <t>Märchen und Geschichten für Waldtage</t>
  </si>
  <si>
    <t>Brrr...Tägg! - Theaterübungen für den Unterricht</t>
  </si>
  <si>
    <t>31-102</t>
  </si>
  <si>
    <t>Einführung ins digiOne der «Sprachstarken 7-9»</t>
  </si>
  <si>
    <t>Scaffolding - Vom Plaudern übers Erzählen zum Vortragen</t>
  </si>
  <si>
    <t>Wirksame Schreibförderung - Wie fördere und motiviere ich SuS zum produktiven und wirksamen Schreiben? Wie erhöhe ich Schreibmotivation bei SuS?</t>
  </si>
  <si>
    <t>Escape-Spiele im Unterricht</t>
  </si>
  <si>
    <t>Gezielte Leseförderung durch Kooperatives Lesen</t>
  </si>
  <si>
    <t>Der Aufbau von Satzbauplänen - Eine Schritt-für-Schritt-Anleitung</t>
  </si>
  <si>
    <t>Sprachsensibler Unterricht in der Praxis der Primarschule und Oberstufe</t>
  </si>
  <si>
    <t xml:space="preserve">Good practice: Heterogenitätsfreundlicher Englischunterricht </t>
  </si>
  <si>
    <t>A l'aise en français oral !</t>
  </si>
  <si>
    <t>Auch Kinder mit englischer oder französischer Muttersprache wollen gefördert werden</t>
  </si>
  <si>
    <t>Spiele im Französischunterricht</t>
  </si>
  <si>
    <t>A la découverte de la ville de Fribourg</t>
  </si>
  <si>
    <t>Warum ist das Dezimalsystem so wichtig?</t>
  </si>
  <si>
    <t>Forschen am Bach</t>
  </si>
  <si>
    <t>Einheimische Bäume und Sträucher kennen lernen</t>
  </si>
  <si>
    <t>Pflanzen in allen Jahreszeiten - Spiele, essbare Pflanzen, Märchen, Experimente</t>
  </si>
  <si>
    <t>Spiel und Spass im Herbst- und Winterwald</t>
  </si>
  <si>
    <t>Natur als Entwicklungsraum - ein bäuMIX Waldnachmittag</t>
  </si>
  <si>
    <t>35-111</t>
  </si>
  <si>
    <t>Einheimische Frühblüher kennenlernen</t>
  </si>
  <si>
    <t>35-112</t>
  </si>
  <si>
    <t>Spiel und Spass im Frühlings- und Sommerwald</t>
  </si>
  <si>
    <t>35-113</t>
  </si>
  <si>
    <t>BäuMIX Ofenbauen - Ein Kurs rund ums Ofen-Bauen und Einheizen!</t>
  </si>
  <si>
    <t>35-114</t>
  </si>
  <si>
    <t>Einheimische Wiesenpflanzen kennen lernen</t>
  </si>
  <si>
    <t>35-115</t>
  </si>
  <si>
    <t>35-116</t>
  </si>
  <si>
    <t>Kleintiere im und am Tümpel erforschen</t>
  </si>
  <si>
    <t>35-117</t>
  </si>
  <si>
    <t>Der neue Tiptopf - vertieft und praxisnah vorgestellt</t>
  </si>
  <si>
    <t>Der neue Tiptopf - praktisch umgesetzt</t>
  </si>
  <si>
    <t>FEUERkochen _ genussvoll kochen über offenem Feuer geht in die zweite Runde</t>
  </si>
  <si>
    <t>Digitale Karten im Unterricht</t>
  </si>
  <si>
    <t>Geographie genial!</t>
  </si>
  <si>
    <t>Widderfeld - Pilatus - Tour</t>
  </si>
  <si>
    <t>Arvigrat - auf der Kantonsgrenze zwischen Obwalden und Nidwalden</t>
  </si>
  <si>
    <t>Haldigrat - Brisen</t>
  </si>
  <si>
    <t>Glaubenberg - Schneeschuhtour &amp; Geographie light</t>
  </si>
  <si>
    <t>Hunger, Seuchen, Katastrophen – Krisen aus der Nidwaldner Geschichte</t>
  </si>
  <si>
    <t>38-111</t>
  </si>
  <si>
    <t>Geschichts Exkursion 1. Weltkrieg</t>
  </si>
  <si>
    <t>38-112</t>
  </si>
  <si>
    <t>38-113</t>
  </si>
  <si>
    <t>Das Sensler Oberland und der Schwarzsee - fernab der Innerschweiz</t>
  </si>
  <si>
    <t>38-114</t>
  </si>
  <si>
    <t>Arvigrat-Überschreitung aus dem Sarner Aa-Tal</t>
  </si>
  <si>
    <t>CHALK Lettering - weiss auf schwarz</t>
  </si>
  <si>
    <t>Sketchnotes ohne wenn und aber…</t>
  </si>
  <si>
    <t>Sketchnotes durch das Schuljahr</t>
  </si>
  <si>
    <t>Handlettering, Brushlettering Schriftbilder</t>
  </si>
  <si>
    <t>41-106</t>
  </si>
  <si>
    <t>Auf den Punkt: Die Macht der Linie</t>
  </si>
  <si>
    <t>Weihnachtsatelier Textiles &amp; Technisches Gestalten</t>
  </si>
  <si>
    <t>Skateboard selber bauen</t>
  </si>
  <si>
    <t>42-103</t>
  </si>
  <si>
    <t>Faszination Epoxidharz</t>
  </si>
  <si>
    <t>42-104</t>
  </si>
  <si>
    <t>Gelatinedruck &amp; St.Gallerstickereien</t>
  </si>
  <si>
    <t>MUSIKUNTERRICHTkonkret</t>
  </si>
  <si>
    <t>Ukulelenspiel in der Klasse</t>
  </si>
  <si>
    <t>43-103</t>
  </si>
  <si>
    <t>«Rock/Pop/Rap-Werkstatt mit Bodygrooves, Cajon, Alltagsgegenständen, Boomwhacker &amp; Stimme»</t>
  </si>
  <si>
    <t>43-104</t>
  </si>
  <si>
    <t>Niederschwelliges Klassenmusizieren im Spielraum Rhythmus</t>
  </si>
  <si>
    <t>Orientierungslauf - Übungsformen für drinnen und draussen</t>
  </si>
  <si>
    <t>Sportkompakt Weiterbildungstag 2023</t>
  </si>
  <si>
    <t>SLRG Ausbildungskurs für Lehrpersonen</t>
  </si>
  <si>
    <t>LernFilme im Unterricht</t>
  </si>
  <si>
    <t>Word - Tricks und Kniffs für den Alltag</t>
  </si>
  <si>
    <t>PowerPoint - kompetent und clever präsentieren</t>
  </si>
  <si>
    <t>Do 24.8., 31.8., 7.9., 14.9., 21.9., 28.9.23, 19.30 - 21.30 Uhr</t>
  </si>
  <si>
    <t>Mi 30.8., 13.9., 27.9., 18.10.23, 17.00 - 19.00 Uhr</t>
  </si>
  <si>
    <t>Di 17.10., 24.10., 31.10., 7.11., 14.11.23, 19.00 - 21.15 Uhr</t>
  </si>
  <si>
    <t>Mi 15.11.23, 13.30 - 17.30 Uhr</t>
  </si>
  <si>
    <t>Sa 20.1.24, 08.30 - 17.00 Uhr</t>
  </si>
  <si>
    <t>Sa 2.3.24, 13.30 - 17.30 Uhr</t>
  </si>
  <si>
    <t>Sa 9.9., 25.11.23, 08.30 - 16.30 Uhr</t>
  </si>
  <si>
    <t>Mi 27.9.23, 13.30 - 16.30 Uhr</t>
  </si>
  <si>
    <t>Mi 8.11.23, 13.30 - 19.30 Uhr</t>
  </si>
  <si>
    <t>Mi 22.11., 29.11.23, 14.00 - 17.00 Uhr</t>
  </si>
  <si>
    <t>Sa 9.9., 23,.9.23, 08.30 - 11.30 Uhr</t>
  </si>
  <si>
    <t>Mi 8.11.23, 13.30 - 17.30 Uhr</t>
  </si>
  <si>
    <t>Mi 17.1.24, 13.30 - 17.30 Uhr</t>
  </si>
  <si>
    <t>Mi 27.3.24, 13.30 - 17.30 Uhr</t>
  </si>
  <si>
    <t>Mi 24.4.24, 13.00 - 17.00 Uhr</t>
  </si>
  <si>
    <t>Do 14.9., 16.11., 14.3.24, 17.30 - 19.00 Uhr</t>
  </si>
  <si>
    <t>Sa 28.10.23, 09.15 - 17.00 Uhr</t>
  </si>
  <si>
    <t>Mi 30.8., 13.9., 27.9.23, 14.00 - 17.00 Uhr</t>
  </si>
  <si>
    <t>Do 7.9.23, 18.00 - 20.00 Uhr</t>
  </si>
  <si>
    <t>Mi 13.9.23, 14.00 - 16.00 Uhr</t>
  </si>
  <si>
    <t>Mi 18.10.23, 13.15 - 17.00 Uhr</t>
  </si>
  <si>
    <t>Mi 15.11.23, 13.30 - 16.45 Uhr</t>
  </si>
  <si>
    <t>Fr 24.11.23, 18.00 - 21.00 Uhr, Sa 25.11.23, 09.00 - 16.30 Uhr</t>
  </si>
  <si>
    <t>Mi 17.1.24, 14.00 - 16.00 Uhr</t>
  </si>
  <si>
    <t>Mi 6.9.23, 14.00 - 16.00 Uhr</t>
  </si>
  <si>
    <t>Mi 22.11.23, 14.00 - 16.00 Uhr</t>
  </si>
  <si>
    <t>Mi 6.9., 29.11.23, 13.30 - 17.00 Uhr</t>
  </si>
  <si>
    <t>Mi 20.9., 25.10., 22.11., 13.12.23, 17.30 - 19.30 Uhr</t>
  </si>
  <si>
    <t>Mi 25.10.23, 14.00 - 17.00 Uhr</t>
  </si>
  <si>
    <t>Mi 8.11.23, 13.30 - 16.00 Uhr</t>
  </si>
  <si>
    <t>Sa 2.12.23, 9.30 - 16.30 Uhr</t>
  </si>
  <si>
    <t>Mo 28.8., 4.9., 11.9.23, 17.30 - 19.30 Uhr</t>
  </si>
  <si>
    <t>Do 14.9., 23.11.23, 17.00 - 20.00 Uhr</t>
  </si>
  <si>
    <t>Sa 26.8.23, 09.30 - 16.00 Uhr</t>
  </si>
  <si>
    <t>Sa 9.9.23, 09.00 - 17.00 Uhr</t>
  </si>
  <si>
    <t>Sa 16.9.23, 08.30 - 16.30 Uhr</t>
  </si>
  <si>
    <t>Mi 20.9.23, 13.30 - 19.30 Uhr</t>
  </si>
  <si>
    <t>Mi 27.9.23, 13.30 - 17.00 Uhr</t>
  </si>
  <si>
    <t>Mi 18.10., 17.1., 24.4., 12.6.24, 13.30 - 16.30 Uhr</t>
  </si>
  <si>
    <t>Sa 21.10.23, 09.00 - 16.45 Uhr</t>
  </si>
  <si>
    <t>Mi 25.10.23, 13.30 - 19.30 Uhr</t>
  </si>
  <si>
    <t>Sa 27.1.24, 08.00 - 12.00 Uhr</t>
  </si>
  <si>
    <t>Mi 20.3.24, 13.30 - 17.00 Uhr</t>
  </si>
  <si>
    <t>Sa 23.3.24, 09.00 - 16.45 Uhr</t>
  </si>
  <si>
    <t>Mi 27.3.24, 13.30 - 19.30 Uhr</t>
  </si>
  <si>
    <t>Mi 22.5.24, 13.30 - 17.00 Uhr</t>
  </si>
  <si>
    <t>Sa 25.5.24, 08.30 - 16.30 Uhr</t>
  </si>
  <si>
    <t>Mi 5.6.24, 13.30 - 17.00 Uhr</t>
  </si>
  <si>
    <t>Sa 8.6., 22.6.24, 09.15 - 17.00 Uhr</t>
  </si>
  <si>
    <t>Mi 24.5.23, 14.00 - 17.00 Uhr</t>
  </si>
  <si>
    <t>Sa 4.11.23, 09.30 - 14.00 Uhr</t>
  </si>
  <si>
    <t>Mi 13.3.24, 14.00 - 17.30 Uhr</t>
  </si>
  <si>
    <t>Mi 24.4.24, 14.00 - 21.00 Uhr</t>
  </si>
  <si>
    <t>Sa 2.9.23, 08.00 - 17.00 Uhr</t>
  </si>
  <si>
    <t>Mi 6.9.23, 13.30 - 17.00 Uhr</t>
  </si>
  <si>
    <t>Sa 9.9.23, 08.30 - 17.00 Uhr</t>
  </si>
  <si>
    <t>Di 12.9.23, 18.00 - 21.00 Uhr</t>
  </si>
  <si>
    <t>Sa 16.9.23, 08.30 - 17.00 Uhr</t>
  </si>
  <si>
    <t>Sa 23.9.23, 08.00 - 17.00 Uhr</t>
  </si>
  <si>
    <t>Sa 30.9.23, 08.30 - 17.00 Uhr</t>
  </si>
  <si>
    <t>Sa 4.11.23, 08.30 - 17.00 Uhr</t>
  </si>
  <si>
    <t>Sa 3.2.24, 08.30 - 17.00 Uhr</t>
  </si>
  <si>
    <t>Sa 9.3.24, 09.30 - 17.30 Uhr</t>
  </si>
  <si>
    <t>Sa 20.4.24, 08.00 - 18.00 Uhr</t>
  </si>
  <si>
    <t>Sa 15.6.24, 08.30 - 17.00 Uhr</t>
  </si>
  <si>
    <t>Sa 22.6.24, 08.30 - 17.00 Uhr</t>
  </si>
  <si>
    <t>Sa 29.6.24, 08.30 - 17.00 Uhr</t>
  </si>
  <si>
    <t>Mi 28.2.24, 13.30 - 16.30 Uhr</t>
  </si>
  <si>
    <t>Mo 23,.10., 6.11.23, 17.30 - 21.00 Uhr</t>
  </si>
  <si>
    <t>Mi 8.11., 15.11.23, 13.30 - 17.00 Uhr</t>
  </si>
  <si>
    <t>Mi 29.11.23,, 6.12.23, 13.30 - 17.00 Uhr</t>
  </si>
  <si>
    <t>Mi 6.3., 13.3.24, 13.30 - 17.00 Uhr</t>
  </si>
  <si>
    <t>Mi 22.5., 29.5.24, 13.30  - 17.00 Uhr</t>
  </si>
  <si>
    <t>Fr 22.9.23, 18.00 - 21.00 Uhr, Sa 23.9.23, 09.00 - 16.00 Uhr</t>
  </si>
  <si>
    <t>Fr 1.3.24, 18.00 - 20.00 Uhr, Sa 2.3., 9.3.24, 09.00 - 16.30 Uhr</t>
  </si>
  <si>
    <t>Sa 23.3.24, 09.00 - 16.00 Uhr, Mi 27.3.24, 14.00 - 17.00 Uhr</t>
  </si>
  <si>
    <t>Fr 19.4., 18.00 - 21.00 Uhr, Sa 20.4.24, 09.00 - 16.00 Uhr</t>
  </si>
  <si>
    <t>Fr 1.9.23, 17.30 - 20.30, Sa 2.9.23, 09.00 - 13.00 Uhr</t>
  </si>
  <si>
    <t>Sa 20.1.24, 10.00 - 12.00 Uhr</t>
  </si>
  <si>
    <t>Fr 8.3.24, 18.00 - 21.30 Uhr, Sa 9.3.24, 08.30 - 17.00 Uhr</t>
  </si>
  <si>
    <t>Fr 19.4.24, 18.00 - 21.30 Uhr, Sa 20.4.24, 08.30 - 17.00 Uhr</t>
  </si>
  <si>
    <t>Mi 23.8.23, 13.30 - 17.00 Uhr</t>
  </si>
  <si>
    <t>Sa 26.8.23, 09.00 - 17.00 Uhr</t>
  </si>
  <si>
    <t>Sa 21.10.23, 07.45 - 15.45 Uhr</t>
  </si>
  <si>
    <t>Sa 23.3.24, 08.30 - 12.00 Uhr</t>
  </si>
  <si>
    <t>Sa 15.6., 22.6.24, 08.00 - 17.00 Uhr</t>
  </si>
  <si>
    <t>Sa 4.11.23, 09.30 - 16.00 Uhr</t>
  </si>
  <si>
    <t>Mi 25.10.23, 13.30 - 16.30 Uhr</t>
  </si>
  <si>
    <t>Mo 6.11.23, 17.00 - 20.00 Uhr</t>
  </si>
  <si>
    <t>Mi 13.12.23, 13.30 - 16.30 Uhr</t>
  </si>
  <si>
    <t>Mi 24.1.24, 13.30 - 16.30 Uhr</t>
  </si>
  <si>
    <t>Mo 4.3.24, 17.00 - 20.00 Uhr</t>
  </si>
  <si>
    <t>Alle</t>
  </si>
  <si>
    <t>LP</t>
  </si>
  <si>
    <t>Z 1 - 3, SHP, Logo, DaZ</t>
  </si>
  <si>
    <t>US</t>
  </si>
  <si>
    <t>Z 1 - 3, SHP, SL, Logo, DaZ</t>
  </si>
  <si>
    <t>Z 1 - 3, SHP, DaZ</t>
  </si>
  <si>
    <t>Z 1 - 3, SHP</t>
  </si>
  <si>
    <t>Z 1 + 2</t>
  </si>
  <si>
    <t>Z 3</t>
  </si>
  <si>
    <t>US, Z 2 + 3, SHP, Logo, DaZ</t>
  </si>
  <si>
    <t>Z 2 + 3, SHP, Logo, DaZ</t>
  </si>
  <si>
    <t>DaZ, Z 2 + 3</t>
  </si>
  <si>
    <t>Z 2 + 3</t>
  </si>
  <si>
    <t>Z 1 (US) + 2, SHP</t>
  </si>
  <si>
    <t>Z 1 - 3, PmT, SL</t>
  </si>
  <si>
    <t>Z 2 + 3, FLP TTG</t>
  </si>
  <si>
    <t>Z 1 - 3</t>
  </si>
  <si>
    <t>Z 2 + 3, SEK II</t>
  </si>
  <si>
    <t>Z 3, SHP</t>
  </si>
  <si>
    <t>LP mit SLRG-Brevet</t>
  </si>
  <si>
    <t>Z 1 (US) - 3, SEK II</t>
  </si>
  <si>
    <t>Kostenbeteiligungen für OW Lehrpersonen</t>
  </si>
  <si>
    <t>Materialkosten:</t>
  </si>
  <si>
    <t>OW Lehrpersonen bezahlen keine Materialkosten. Die NORI Regelungen sind:</t>
  </si>
  <si>
    <t>www.lwb.ow.ch / Dienstleistungen / LWB Spesenabrechnung</t>
  </si>
  <si>
    <t>Kurskostenbeitrag:</t>
  </si>
  <si>
    <t>OW Lehrpersonen beteiligen sich mit einem Kurskostenbeitrag von 40% an den Vollkosten (max. Fr. 400.00 pro Schuljahr). Die Details dazu entnehmen Sie bitte der untenstehenden Kursliste. Die Kurskostenbeiträge werden einmal jährlich in Rechnung gestellt.</t>
  </si>
  <si>
    <t>Beginn</t>
  </si>
  <si>
    <t>8</t>
  </si>
  <si>
    <t>Mindfulness mit Autogenem Training (AT): "Entstressen, entschleunigen, gesund bleiben"</t>
  </si>
  <si>
    <t>Die gesunde Stimme</t>
  </si>
  <si>
    <t>Ein Notfall in der Schule, auf der Exkursion oder während der Schulverlegung</t>
  </si>
  <si>
    <t>Gesund bleiben im Lehrberuf?!</t>
  </si>
  <si>
    <t>Bewegt entspannt mit Qigong</t>
  </si>
  <si>
    <t>Erkennung von Auffälligkeiten bei Schülerinnen und Schülern</t>
  </si>
  <si>
    <t>Yoga: Körper und Geist in Einklang bringen!</t>
  </si>
  <si>
    <t>Sag es! Sich mutig Herausforderungen stellen</t>
  </si>
  <si>
    <t>Kindesschutz in Zusammenarbeit mit der KESB</t>
  </si>
  <si>
    <t>«Überzeugend auftreten dank Statuskompetenz» - wie Körper, Stimme und Sprache auf das Gegenüber wirken</t>
  </si>
  <si>
    <t>Schwierige Gespräche im Schulalltag</t>
  </si>
  <si>
    <t>Selbstverständlichkeiten setzen. Punkt. Ohne Härte oder lange Erklärungen - Die ressourcive Klassenführung ist sanft und glasklar</t>
  </si>
  <si>
    <t>«Nein!», «Nicht!», «Falsch!» &amp; Co. - Korrigieren ohne blosszustellen</t>
  </si>
  <si>
    <t>Wie man Schüler/innen und Kolleg/innen zum Ja-Sagen bringt - Die Kunst positive Kreisläufe anzuzetteln</t>
  </si>
  <si>
    <t>Elterngespräche souverän und sicher führen</t>
  </si>
  <si>
    <t>Datenschutz &amp; Schule: Geht das (zusammen)?</t>
  </si>
  <si>
    <t>Klassenführung: Hinschauen und Handeln</t>
  </si>
  <si>
    <t>«Wie geht's dir?» - praktische Umsetzung des Unterrichtsmoduls zur psychischen Gesundheit</t>
  </si>
  <si>
    <t xml:space="preserve">«Wir ziehen am selben Strick» </t>
  </si>
  <si>
    <t>Wie konsequenter Unterricht auch ohne Strafe und Belohnung gelingt</t>
  </si>
  <si>
    <t>Purzelbaum-Auffrischungstreffen</t>
  </si>
  <si>
    <t>Unterrichtsstörungen sicher begegnen: Positiver Umgang mit schwierigen Situationen im Schulalltag</t>
  </si>
  <si>
    <t>Hurra, die Schule fängt an! - Übergänge in den Kindergarten und die erste Klasse bewusst gestalten</t>
  </si>
  <si>
    <t>Future Skills</t>
  </si>
  <si>
    <t>Lernstrategien - weniger ist mehr</t>
  </si>
  <si>
    <t>Reduktion von Bildungsungleichheiten – Wie kann das gelingen?</t>
  </si>
  <si>
    <t>Verwöhnte Kinder in der Schule</t>
  </si>
  <si>
    <t>Fake News und andere Fakes im Alltag von Kindern und Jugendlichen und im Unterricht</t>
  </si>
  <si>
    <t>Onlinesucht bei Kindern und Jugendlichen - Handy und Tablets als Ablenkung</t>
  </si>
  <si>
    <t>Interventionen im schulischen Alltag bei herausforderndem Verhalten</t>
  </si>
  <si>
    <t>Auf den zweiten Blick: Umgang mit migrationsbezogener Vielfalt im Schulalltag</t>
  </si>
  <si>
    <t>Das Lernen personalisieren</t>
  </si>
  <si>
    <t>MinderleisterInnen - wie kann ich sie finden und unterstützen</t>
  </si>
  <si>
    <t>Rituale und Routinen - entspannter unterrichten</t>
  </si>
  <si>
    <t>Spielzeugfreier Kindergarten - weniger ist mehr</t>
  </si>
  <si>
    <t>ABC - Lustige Wort- und Sprachspiele</t>
  </si>
  <si>
    <t>Alte Pausen(platz)spiele</t>
  </si>
  <si>
    <t>Lernwerkstatt Feinmotorik</t>
  </si>
  <si>
    <t>«Draussen unterrichten» - so einfach kann's sein</t>
  </si>
  <si>
    <t>Zauberkurs 2. Teil</t>
  </si>
  <si>
    <t>Praxisgruppe Basisstufe</t>
  </si>
  <si>
    <t>Phonologische Bewusstheit - das Lehrmittel "Hörschlau 1,2,3" kennen lernen und dazu Werkstätte mit vielfältigen Übungsmaterialien herstellen</t>
  </si>
  <si>
    <t>Zündene Ideen rund um Klassenlektüren</t>
  </si>
  <si>
    <t>Perlen der Kinderliteratur 2023</t>
  </si>
  <si>
    <t>Leichte Sprache</t>
  </si>
  <si>
    <t>Ein bewegtes Jahr im Märliwald</t>
  </si>
  <si>
    <t>Differenzieren im DaZ-Unterricht</t>
  </si>
  <si>
    <t>Impulse zum neuen DaZ-Lehrmittel «startklar»</t>
  </si>
  <si>
    <t xml:space="preserve">Handbuch «DaZ unterrichten» - Gute Aufgaben imd Aufträge mit Fokus Hören und Sprechen </t>
  </si>
  <si>
    <t>Laboratorio di italiano</t>
  </si>
  <si>
    <t>Anspruchsvolle Mathematikaufgaben anleiten</t>
  </si>
  <si>
    <t>Einmaleins und Einsdurcheins nachhaltig lehren</t>
  </si>
  <si>
    <t>Digitaler Mathematikunterricht, Programme und Apps</t>
  </si>
  <si>
    <t>Sexualkunde Zyklus 2: Methodisch-didaktische Umsetzungsmöglichkeiten</t>
  </si>
  <si>
    <t xml:space="preserve">Erforsche die Vogelwelt! – Inputs an der Vogelwarte Sempach      </t>
  </si>
  <si>
    <t>Lebensraum Wald</t>
  </si>
  <si>
    <t>Frisch aufgetischt – Wissenswertes, Motivierendes und Praktisches zur Ernährung im Unterricht</t>
  </si>
  <si>
    <t>Neue Methoden für Selbst- und Teamorganisation in Lehrberufen</t>
  </si>
  <si>
    <t xml:space="preserve">Dräck a de Händ – wir erforschen den Boden </t>
  </si>
  <si>
    <t>Essbare Wildpflanzen und Heilpflanzen</t>
  </si>
  <si>
    <t>Von der Windkraft zum Strom (explore-it)</t>
  </si>
  <si>
    <t>"Planetary Health Diet" - oder: Wie wir uns und unseren Planeten retten können</t>
  </si>
  <si>
    <t>Theorie und Praxis zur Herstellung von Duschmittel und Shampoo</t>
  </si>
  <si>
    <t>Bruder Klaus, Dorothee Wyss und ich</t>
  </si>
  <si>
    <t>Sexualkunde Zyklus 3: Methodisch-didaktisches Update mit Fokus auf sexualitätsbezogene Mediennutzung</t>
  </si>
  <si>
    <t>Themenabend Ethik: Künstliche Intelligenz</t>
  </si>
  <si>
    <t>Berufliche Orientierung – Essentials in der Berufswahlvorbereitung!</t>
  </si>
  <si>
    <t>Hochsensible/Hochsensitive Schüler*innen verstehen und begleiten</t>
  </si>
  <si>
    <t>Umgang mit Verhaltensschwierigkeiten im Jugendalter</t>
  </si>
  <si>
    <t>Beziehungsförderung bei Kindern mit schwierigem Verhalten</t>
  </si>
  <si>
    <t>Depression bei Schüler*innen</t>
  </si>
  <si>
    <t>Kunst &amp; Bild - neues Lehrmittel für den BG-Unterricht</t>
  </si>
  <si>
    <t>Kleinbildkunst</t>
  </si>
  <si>
    <t>Popup Karten basteln</t>
  </si>
  <si>
    <t>Inszenierte Fotografie - oder wie Fotos Geschichten erzählen können</t>
  </si>
  <si>
    <t>Vom Einzelbild zum Trickfilm - Wie die Bilder laufen lernen</t>
  </si>
  <si>
    <t>Monodruck - Spielen mit Farben und Flächen</t>
  </si>
  <si>
    <t>Siebdruck auf Stoff mit Recyclingmaterial, Schaum und Farbe</t>
  </si>
  <si>
    <t xml:space="preserve">Filzen mit farbenfroher Rohwolle ein sinnliches Erlebnis </t>
  </si>
  <si>
    <t>Strom. So fühle ich mich sicher</t>
  </si>
  <si>
    <t>Jeder Korb ein Einzelstück - Uraltes Handwerk: Graskorb nähen</t>
  </si>
  <si>
    <t>Plotten für Anfänger/innen</t>
  </si>
  <si>
    <t>3D Figuren kreieren, visualisieren und produzieren (neu)</t>
  </si>
  <si>
    <t>Origami - Lichtobjekte</t>
  </si>
  <si>
    <t>ABRAKADABRA - Zauberkiste &amp; -tricks</t>
  </si>
  <si>
    <t>Planen mit dem Werkweiser 1</t>
  </si>
  <si>
    <t>Gipswerkstatt</t>
  </si>
  <si>
    <t>Weihnachtsworkshop</t>
  </si>
  <si>
    <t>Specksteinkurs</t>
  </si>
  <si>
    <t>Werken mit dem Taschenmesser</t>
  </si>
  <si>
    <t>Innovative Apps und Online-Tools für den Musikunterrich</t>
  </si>
  <si>
    <t>Kunterbunt und Zauberhaft</t>
  </si>
  <si>
    <t xml:space="preserve">Bunte Tanz- und Bewegungsideen </t>
  </si>
  <si>
    <t>mutig, mutig - Musikalische Aktionen zum gleichnamigen Bilderbuch von L.Pauli und K.Schärer</t>
  </si>
  <si>
    <t>«Hoppelihopp und Lotta» – das Nachfolgewerk von «Hoppelihopp»</t>
  </si>
  <si>
    <t>Sprützigi Tön und farbigi Vers - neu und inspirierend!</t>
  </si>
  <si>
    <t>Neue Lieder zum Italienisch-Lehrmittel «A spasso con noi»</t>
  </si>
  <si>
    <t>Schwimmen: SLRG WK Pool (für gültiges oder sistiertes Brevet I, Plus Pool) ohne CPR</t>
  </si>
  <si>
    <t>Schwimmen: SLRG WK Modul See (für gültiges oder sistiertes Brevet Modul See) ohne CPR</t>
  </si>
  <si>
    <t>Alle spielen mit - Spielvermittlung im 1. Zyklus</t>
  </si>
  <si>
    <t>Klettern in Sporthallen basic</t>
  </si>
  <si>
    <t>Vorbereitung Kantonaler Mittelstufensporttag</t>
  </si>
  <si>
    <t>Geräteturnen in Anlehnung an die kantonale Schulsport-Prüfung</t>
  </si>
  <si>
    <t>Kombikurs: Rope Skipping &amp; Breakdance</t>
  </si>
  <si>
    <t>Sport Weiterbildungstag Uri NR. 2</t>
  </si>
  <si>
    <t>Medien- und Informatikprojekte mit der Klasse durchführen</t>
  </si>
  <si>
    <t>Umsetzung des Lehrplanmoduls «Medien und Informatik» im Zyklus 1</t>
  </si>
  <si>
    <t>Einsatz von neuen Medien und Tablets im Zyklus 1</t>
  </si>
  <si>
    <t>Digitale Zusammenarbeit mit OneNote von Office 365</t>
  </si>
  <si>
    <t>Revolutioniert die künstliche Intelligenz die Schule? Umsetzungsmöglichkeiten, Herausforderungen und Zukunftsperspektiven</t>
  </si>
  <si>
    <t>Design Thinking für den projektbasierten Unterricht</t>
  </si>
  <si>
    <t>10 Finger genügen nicht - Ablösung vom zählenden Rechnen</t>
  </si>
  <si>
    <t>Anregungen zur Weiterentwicklung Ihrer summativen Beurteilungsverfahren</t>
  </si>
  <si>
    <t>Förderung von Lesen und Leseverständnis</t>
  </si>
  <si>
    <t>Emotionaler Entwicklungsstand - Schlüssel bei Verhaltensauffälligkeiten?</t>
  </si>
  <si>
    <t>Angst - Umgang mit einem starken Gefühl</t>
  </si>
  <si>
    <t>Lernen spielend fördern - Förderung exekutiver Funktionen</t>
  </si>
  <si>
    <t>Mein Power-Team zeigt Wirkung</t>
  </si>
  <si>
    <t>Agiles Lernen und agile Schulentwicklung - innovative Wege entdecken</t>
  </si>
  <si>
    <t>Kompetenzorientiertes Experimentieren im Chemieunterricht</t>
  </si>
  <si>
    <t>Umgang mit herausfordernden Situationen</t>
  </si>
  <si>
    <t>Lebensrettung: Grundkurs BLS-AED-Ausweis (ehemals CRP)</t>
  </si>
  <si>
    <t>13-202</t>
  </si>
  <si>
    <t>13-306</t>
  </si>
  <si>
    <t>13-307</t>
  </si>
  <si>
    <t>13-308</t>
  </si>
  <si>
    <t>13-309</t>
  </si>
  <si>
    <t>14-204</t>
  </si>
  <si>
    <t>14-205</t>
  </si>
  <si>
    <t>14-206</t>
  </si>
  <si>
    <t>14-305</t>
  </si>
  <si>
    <t>14-306</t>
  </si>
  <si>
    <t>14-307</t>
  </si>
  <si>
    <t>15-202</t>
  </si>
  <si>
    <t>21-205</t>
  </si>
  <si>
    <t>21-206</t>
  </si>
  <si>
    <t>21-305</t>
  </si>
  <si>
    <t>21-307</t>
  </si>
  <si>
    <t>22-203</t>
  </si>
  <si>
    <t>22-204</t>
  </si>
  <si>
    <t>22-206</t>
  </si>
  <si>
    <t>22-306</t>
  </si>
  <si>
    <t>22-307</t>
  </si>
  <si>
    <t>23-206</t>
  </si>
  <si>
    <t>24-306</t>
  </si>
  <si>
    <t>24-307</t>
  </si>
  <si>
    <t>31.01.01LU</t>
  </si>
  <si>
    <t>31.02.01LU</t>
  </si>
  <si>
    <t>31.03.01LU</t>
  </si>
  <si>
    <t>31.04.01LU</t>
  </si>
  <si>
    <t>31.05.01LU</t>
  </si>
  <si>
    <t>31.06.01LU</t>
  </si>
  <si>
    <t>31.11.01LU</t>
  </si>
  <si>
    <t>31.12.01LU</t>
  </si>
  <si>
    <t>31.13.01LU</t>
  </si>
  <si>
    <t>31.14.01LU</t>
  </si>
  <si>
    <t>31.15.01LU</t>
  </si>
  <si>
    <t>31.31.01LU</t>
  </si>
  <si>
    <t>31.51.01LU</t>
  </si>
  <si>
    <t>31.61.01LU</t>
  </si>
  <si>
    <t>31-302</t>
  </si>
  <si>
    <t>31-303</t>
  </si>
  <si>
    <t>31-304</t>
  </si>
  <si>
    <t>32.01.01LU</t>
  </si>
  <si>
    <t>32-303</t>
  </si>
  <si>
    <t>33.01.01LU</t>
  </si>
  <si>
    <t>33-203</t>
  </si>
  <si>
    <t>35-203</t>
  </si>
  <si>
    <t>35-204</t>
  </si>
  <si>
    <t>35-206</t>
  </si>
  <si>
    <t>36-302</t>
  </si>
  <si>
    <t>36-303</t>
  </si>
  <si>
    <t>39-201</t>
  </si>
  <si>
    <t>41-301</t>
  </si>
  <si>
    <t>41-302</t>
  </si>
  <si>
    <t>41-303</t>
  </si>
  <si>
    <t>41-304</t>
  </si>
  <si>
    <t>42.12.01LU</t>
  </si>
  <si>
    <t>42-203</t>
  </si>
  <si>
    <t>42-301</t>
  </si>
  <si>
    <t>42-302</t>
  </si>
  <si>
    <t>42-303</t>
  </si>
  <si>
    <t>43-201</t>
  </si>
  <si>
    <t>43-208</t>
  </si>
  <si>
    <t>43-304</t>
  </si>
  <si>
    <t>44-206</t>
  </si>
  <si>
    <t>46-201</t>
  </si>
  <si>
    <t>51.11.01LU</t>
  </si>
  <si>
    <t>51-201</t>
  </si>
  <si>
    <t>51-204</t>
  </si>
  <si>
    <t>51-206</t>
  </si>
  <si>
    <t>51-303</t>
  </si>
  <si>
    <t>61-203</t>
  </si>
  <si>
    <t>H13-305</t>
  </si>
  <si>
    <t>H44-309</t>
  </si>
  <si>
    <t>beWErbung aktuell</t>
  </si>
  <si>
    <t>Total Stunden / Kosten für Kurse ausserhalb NORI:</t>
  </si>
  <si>
    <r>
      <t xml:space="preserve">Weiterbildungen (Studiengänge CAS, DAS, MAS) und IWB etc. </t>
    </r>
    <r>
      <rPr>
        <sz val="10"/>
        <color theme="1"/>
        <rFont val="Arial Unicode MS"/>
      </rPr>
      <t>(bitte Kopie Weiterbildungsvertrag an lwb@ow.ch)</t>
    </r>
  </si>
  <si>
    <r>
      <rPr>
        <b/>
        <sz val="8"/>
        <color theme="1"/>
        <rFont val="Arial"/>
        <family val="2"/>
      </rPr>
      <t>Für diese Kurse müssen Sie sich bei den Anbietern direkt anmelden (</t>
    </r>
    <r>
      <rPr>
        <b/>
        <u/>
        <sz val="8"/>
        <color theme="1"/>
        <rFont val="Arial"/>
        <family val="2"/>
      </rPr>
      <t>ausgenommen PH LU, SZ, ZG Kurse - Anmeldungen an lwb@ow.ch</t>
    </r>
    <r>
      <rPr>
        <b/>
        <sz val="8"/>
        <color theme="1"/>
        <rFont val="Arial"/>
        <family val="2"/>
      </rPr>
      <t>).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(Ihnen werden die Vollkosten in Rechnung gestellt. Bitte informieren Sie sich mit dem nebenstehenden Link über die Rückerstattungsmöglichkeit dieser Kosten).</t>
    </r>
  </si>
  <si>
    <t>Link Kosten-erstattung</t>
  </si>
  <si>
    <t>Sa 28.10.23, 09.00 - 17.00 Uhr</t>
  </si>
  <si>
    <t>Sa 2.12.23, 09.00 - 17.00 Uhr</t>
  </si>
  <si>
    <t>Sa 16.9.23, 08.30 - 12.00 Uhr</t>
  </si>
  <si>
    <t>Mo 16.10.23, Do 19.10.23</t>
  </si>
  <si>
    <t>Mi 8.11.23, 13.30 - 17.00 Uhr</t>
  </si>
  <si>
    <t>Do 7.9., 14.9., 21.9., 28.9., 5.10.23, 18.00 - 19.30 Uhr</t>
  </si>
  <si>
    <t>Sa 30.9.23, 09.00 - 17.00 Uhr</t>
  </si>
  <si>
    <t>Mi 29.11.23, 13.30 - 17.30 Uhr</t>
  </si>
  <si>
    <t>Mi 27.9.23, 13.30 - 17.30 Uhr</t>
  </si>
  <si>
    <t>Mi 31.1.24, 13.30 - 17.30 Uhr</t>
  </si>
  <si>
    <t>Mi 25.10.23, 13.30 - 17.30 Uhr</t>
  </si>
  <si>
    <t>Sa 28.10.23, 08.30 - 17.00 Uhr</t>
  </si>
  <si>
    <t>Sa 2.9.23, 08.30 - 17.00 Uhr</t>
  </si>
  <si>
    <t>Z 1 - 3, SHP, DaZ, Logo</t>
  </si>
  <si>
    <t>Z 1</t>
  </si>
  <si>
    <t>KG</t>
  </si>
  <si>
    <t>Sa 11.11.23, 08.30 - 17.00 Uhr</t>
  </si>
  <si>
    <t>Mi 30.8., 6.9.23, 14.00 - 17.00 Uhr</t>
  </si>
  <si>
    <t>Sa 3.2.24, 09.00 - 17.00 Uhr</t>
  </si>
  <si>
    <t>Mi 20.9.23 13.30 - 17.00 Uhr</t>
  </si>
  <si>
    <t>Mi 17.1.24, 13.30 - 17.00 Uhr</t>
  </si>
  <si>
    <t>Z 2 + 3, SHP, DaZ, Logo, SL, PMT, Sek II</t>
  </si>
  <si>
    <t>Mi 25.10.23, 14.00 - 17.00, Mi 29.11.23, 17.00 - 20.00 Uhr</t>
  </si>
  <si>
    <t>Z 1 + 2, SHP, DaZ, Logo, PMT, SL</t>
  </si>
  <si>
    <t>Mi 17.1., 31.1., 28.2.24, 14.00 - 17.00 Uhr</t>
  </si>
  <si>
    <t>Z 1 + 2, SHP, DaZ</t>
  </si>
  <si>
    <t>LP, SHP</t>
  </si>
  <si>
    <t>Mi 8.11.,22.11.23, 13.30 - 17.00</t>
  </si>
  <si>
    <t>Mi 30.8., 27.9.23, 14.00 - 17.00 Uhr</t>
  </si>
  <si>
    <t>DaZ</t>
  </si>
  <si>
    <t>Z 2 + 3, FLP Sprachen</t>
  </si>
  <si>
    <t>Sa 20.4.24, 08.30 - 17.00 Uhr</t>
  </si>
  <si>
    <t>Sa 25.11.23, 08.30 - 17.00 Uhr</t>
  </si>
  <si>
    <t>Sa 16.9.23, 09.00 - 16.30 Uhr</t>
  </si>
  <si>
    <t>Sa 4.11.23, 08.30 - 16.30 Uhr</t>
  </si>
  <si>
    <t>Z 1 + 2, SHP, DaZ, Logo, PmT, SL</t>
  </si>
  <si>
    <t>Fr 3.11.23, 17.30 - 21.30 Uhr</t>
  </si>
  <si>
    <t>Z 1 + 2, SHP, DaZ, Logo, PmT</t>
  </si>
  <si>
    <t>Do 23,.11.23, 19.00 - 21.30 Uhr</t>
  </si>
  <si>
    <t>Do 7.12.23, 17.30 - 20.30 Uhr</t>
  </si>
  <si>
    <t>Mi 20.9.23, 13.30 - 17.00 Uhr</t>
  </si>
  <si>
    <t>Z 1, SHP, DaZ</t>
  </si>
  <si>
    <t>Z 1, SHP</t>
  </si>
  <si>
    <t>Do 31.8.23, 18.00 - 21.00</t>
  </si>
  <si>
    <t>KG, DaZ</t>
  </si>
  <si>
    <t>Mi 10.1.24, 14.00 - 17.30 Uhr, Mo 29.1.24, 17.30 - 19.00 Uhr</t>
  </si>
  <si>
    <t>Z 3, SHP, DaZ, Logo, PMT</t>
  </si>
  <si>
    <t>Do 26.10., 9.11., 30.11., 11.1.24, 17.30 - 19.30 Uhr</t>
  </si>
  <si>
    <t>FLP I</t>
  </si>
  <si>
    <t>Sa 16.9.23, 09.00 - 15.00 Uhr</t>
  </si>
  <si>
    <t>Mi 27.9., 29.11., 10.4., 19.6.24, 13.30 - 16.30 Uhr</t>
  </si>
  <si>
    <t>Fr 1.9., 27.10.23, 09.00 - 12.00 Uhr</t>
  </si>
  <si>
    <t>Z 2 + 3, Sek ll, SL</t>
  </si>
  <si>
    <t>Mi 22.5.24, 13.30 - 17.00 Uhr, Sa 25.5.24, 08.30 - 12.00 Uhr, Sa 1.6.24, 13.30 - 17.00 Uhr</t>
  </si>
  <si>
    <t>Z 2</t>
  </si>
  <si>
    <t>Sa 16.9.23, 09.30 - 15.30 Uhr</t>
  </si>
  <si>
    <t>LP, SL</t>
  </si>
  <si>
    <t>Mi 10.1., 17.1.24, 13.30 - 17.00 Uhr</t>
  </si>
  <si>
    <t>Sa 20.1., 3.2.24, 08.30 - 17.00 Uhr</t>
  </si>
  <si>
    <t>Sa 13.1., 27.1.24, 08.30 - 17.00 Uhr</t>
  </si>
  <si>
    <t>Di 24.10.23, 19.00 - 21.00</t>
  </si>
  <si>
    <t>Mi 20.9., 27.9.23, 13.30 - 17.30 Uhr</t>
  </si>
  <si>
    <t>Mi 10.1., 17.1.24, 13.30 - 17.30 Uhr</t>
  </si>
  <si>
    <t>Mi 25.10., 8.11.23, 13.30 - 17.30 Uhr</t>
  </si>
  <si>
    <t>Sa 28.10., 18.11.23, 08.30 - 17.00 Uhr</t>
  </si>
  <si>
    <t>Sa 11.11., 25.11.23, 08.30 - 17.00 Uhr</t>
  </si>
  <si>
    <t>Sa 24.2.24, 09.30 - 17.30 Uhr</t>
  </si>
  <si>
    <t>Sa 20.1.24, 09.30 - 17.30 Uhr</t>
  </si>
  <si>
    <t>Sa 9.9.23, 09.00 - 16.30 Uhr</t>
  </si>
  <si>
    <t>Mi 30.8.23, 13.00 - 17.00 Uhr</t>
  </si>
  <si>
    <t>Mi 31.1., 21.2.24, 13.30 - 16.45 Uhr</t>
  </si>
  <si>
    <t>Sa 6.4.24, 08.30 - 17.00 Uhr</t>
  </si>
  <si>
    <t>Mi 14.2.24, 16.30 - 19.30 Uhr</t>
  </si>
  <si>
    <t>MS II</t>
  </si>
  <si>
    <t>Mi 6.9., 20.9., 4.10., 25.10., 8.11.23, 19.15 - 21.00 Uhr</t>
  </si>
  <si>
    <t>Mi 17.1., 31.1., 21.2., 13.3., 27.3.24, 19.15 - 21.00 Uhr</t>
  </si>
  <si>
    <t>Mi 8.11., 22.11.23, 14.00 - 17.00 Uhr</t>
  </si>
  <si>
    <t>MS II, Z 3</t>
  </si>
  <si>
    <t>Sa 13.4., 18.5., 25.5.24, 08.30 - 17.30 Uhr</t>
  </si>
  <si>
    <t>Mi 6.9., 20.9.23, 13.30 - 18.00 Uhr</t>
  </si>
  <si>
    <t>Fr 2.2.24, 08.00 - 16.00 Uhr</t>
  </si>
  <si>
    <t>Sa 17.2.24, 09.00 - 12.00 Uhr, Sa 24.2.24, 13.00 - 16.00 Uhr</t>
  </si>
  <si>
    <t>LP mit beiden Anerkennungen SLRG-Brevet und BLS-AED Ausweis</t>
  </si>
  <si>
    <t>Sa 20.4.24, 08.30 - 17.30 Uhr</t>
  </si>
  <si>
    <t>LP mit J+S Anerkennung Kindersport</t>
  </si>
  <si>
    <t>Mi 27.3.24, 14.00 - 18.00 Uhr</t>
  </si>
  <si>
    <t>LP mit BLS-AED</t>
  </si>
  <si>
    <t>Mi 20.9., 25.10.23, 14.00 - 17.00 Uhr</t>
  </si>
  <si>
    <t>Mi 22.11.23, 17.30 - 20.30 Uhr</t>
  </si>
  <si>
    <t>Mo 30.10.23, 17.30 - 20.00 Uhr</t>
  </si>
  <si>
    <t>Sa 23.3.24, 08.30 - 17.00 Uhr</t>
  </si>
  <si>
    <t>Psychische Gesundheit im Schulalltag</t>
  </si>
  <si>
    <t>Open World Best Practice</t>
  </si>
  <si>
    <t>Auf der Suche nach der Wahrheit</t>
  </si>
  <si>
    <t>Mo 4.9.23, 17.30 - 19.00 Uhr</t>
  </si>
  <si>
    <t>neue LP (nur OW)</t>
  </si>
  <si>
    <t>Mi 8.11.23, 14.00 - 15.00 Uhr</t>
  </si>
  <si>
    <t>Mi 8.11.23, 15.30 - 16.30 Uhr</t>
  </si>
  <si>
    <t>Sa 4.11.23, 08.00 - 12.00 Uhr</t>
  </si>
  <si>
    <t>Fr 3.11., 10.11., 17.11., 24.11.23, 18.00 - 19.15 Uhr</t>
  </si>
  <si>
    <t>Do 7.9., 21.9.23, 18.00 - 20.00 Uhr</t>
  </si>
  <si>
    <t>Sa 11.11.23, 09.00 - 16.30</t>
  </si>
  <si>
    <t>Sa 13.1., 20.1.24, 08.30 - 12.30 Uhr</t>
  </si>
  <si>
    <t>Do 25.1.24, 18.00 - 20.00 Uhr</t>
  </si>
  <si>
    <t>Sa 2.9.23, 08.30 - 16.30 Uhr</t>
  </si>
  <si>
    <t>Sa 25.11., 2.12.23, 08.00 - 12.00 Uhr</t>
  </si>
  <si>
    <t>Mi 15.11.23, 13.30 - 17.00 Uhr</t>
  </si>
  <si>
    <t>Mi 30.8.23, 13.30 - 15.30 Uhr</t>
  </si>
  <si>
    <t>Do 9.11., 23.11.23, 17.30 - 19.30 Uhr</t>
  </si>
  <si>
    <t>Mi 13.9.23, 13.30 - 17.00 Uhr</t>
  </si>
  <si>
    <t>Sa 18.11.23, 08.30 - 17.00 Uhr</t>
  </si>
  <si>
    <t>Mo 17.4.23, 13.30 - 17.00 Uhr</t>
  </si>
  <si>
    <t>Do 2.11., 16.11.23, 18.00 - 20.30 Uhr</t>
  </si>
  <si>
    <t>Z 2, SHP</t>
  </si>
  <si>
    <t>Sa 24.2.24, 09.00 - 16.30 Uhr, Mi 20.3.24, 18.00 - 20.30 Uhr</t>
  </si>
  <si>
    <t>Mo 28.8., 11.9.23, 18.00 - 20.30 Uhr</t>
  </si>
  <si>
    <t>Mi 13.9.23, 14.00 - 18.00 Uhr, Do 23,.11.23, 18.00- 20.00 Uhr</t>
  </si>
  <si>
    <t>Z 2 + 3, SL</t>
  </si>
  <si>
    <t>Sa 4.5.24, 08.30 - 16.30 Uhr</t>
  </si>
  <si>
    <t>Mi 28.2.,i 13.3.24, 13.30 - 16.30 Uhr</t>
  </si>
  <si>
    <t>Sa 27.1.24, 09.00 - 16.30 Uhr</t>
  </si>
  <si>
    <t>Do 7.3., 21.3.24, 17.30 - 19.30 Uhr</t>
  </si>
  <si>
    <t>Do 7.9.23, 17.00 - 20.00 Uhr</t>
  </si>
  <si>
    <t>KG, SHP, DaZ, SL</t>
  </si>
  <si>
    <t>Do 14.9.23, 18.00 - 20.00 Uhr, Sa 11.11.23, 08.30 - 17.00 Uhr</t>
  </si>
  <si>
    <t>KG, SHP</t>
  </si>
  <si>
    <t>Sa 2.9., 4.11.23, 09.00 - 16.00 Uhr</t>
  </si>
  <si>
    <t>Sa 2.12.23, 08.30 - 16.00 Uhr</t>
  </si>
  <si>
    <t>Z 1 + 2, DaZ</t>
  </si>
  <si>
    <t>Mi 21.6., 22.11.23, 13.30 - 16.30 Uhr</t>
  </si>
  <si>
    <t>Z 3 (nur OW/NW)</t>
  </si>
  <si>
    <t>Mi 27.9., 8.11., 15.11., 22.11., 29.11., 6.12.23, 17.00 - 18.30 Uhr</t>
  </si>
  <si>
    <t>Mi 6.9., 6.3.24, 14.00 - 17.00 Uhr</t>
  </si>
  <si>
    <t>Mo 30.10., 6.11., 13.11., 20.11., 27.11., 4.12.23, 19.00 - 20.30 Uhr</t>
  </si>
  <si>
    <t>Mi 30.8.23, 17.30 - 21.00 Uhr</t>
  </si>
  <si>
    <t>Mi 30.8.23, 13.30 - 17.0 Uhr</t>
  </si>
  <si>
    <t>PS 2, MS I, SHP</t>
  </si>
  <si>
    <t>Sa 9.3.24, 08.30 - 12.30 Uhr</t>
  </si>
  <si>
    <t>Mi 15.5.24, 13.30 - 17.00 Uhr</t>
  </si>
  <si>
    <t>US, Z 2</t>
  </si>
  <si>
    <t>Sa 20.4.24, 08.30 - 16.00 Uhr</t>
  </si>
  <si>
    <t>Mo 22.4.24, 18.30 - 21.00 Uhr</t>
  </si>
  <si>
    <t>MS II, Z 3, SEK II</t>
  </si>
  <si>
    <t>Sa 16.9.23, 09.00 - 16.00 Uhr</t>
  </si>
  <si>
    <t>Mi 24.1.24, 13.30 - 17.00 Uhr</t>
  </si>
  <si>
    <t>Mi 13.9.23, 13.30 - 16.30 Uhr</t>
  </si>
  <si>
    <t>Mi 13.3.24, 13.30 - 16.30 Uhr</t>
  </si>
  <si>
    <t>Mi 6.9., 8.11.23, 13.30 - 17.00 Uhr</t>
  </si>
  <si>
    <t>Sa 23.3., 20.4., 27.4.24, 09.00 - 12.00 Uhr</t>
  </si>
  <si>
    <t>Sa 2.3.24, 08.30 - 17.00 Uhr</t>
  </si>
  <si>
    <t>Mo 6.11., 13.11., 20.11.23, 17.30 - 20.00 Uhr</t>
  </si>
  <si>
    <t>Z 1, MS I</t>
  </si>
  <si>
    <t>Mi 27.9., 22.11.23, 13.30 - 17.00 Uhr</t>
  </si>
  <si>
    <t>Mi 15.11.23, 29.11.23, 13.30 - 16.30 Uhr</t>
  </si>
  <si>
    <t>Sa 16.3.24, 08.30 - 17.00 Uhr</t>
  </si>
  <si>
    <t>Sa 25.11.23, 08.30 - 16.30 Uhr</t>
  </si>
  <si>
    <t>Sa 27.1.24, 08.30 - 16.30 Uhr</t>
  </si>
  <si>
    <t>Fr 19.4.24, 17.00 - 20.00 Uhr, Sa 20.4.24, 08.30 - 16.30 Uhr</t>
  </si>
  <si>
    <t>Z 1 + 2, SHP</t>
  </si>
  <si>
    <t>Mi 5.6.24, 14.00 - 17.00 Uhr</t>
  </si>
  <si>
    <t>Sa 13.1., 27.1.24, 09.00 - 12.00 Uhr</t>
  </si>
  <si>
    <t>Fr 15.9.23, 17.00 - 20.00 Uhr</t>
  </si>
  <si>
    <t>Sa 16.9.23, 09.00 - 12.00 Uhr</t>
  </si>
  <si>
    <t>Sa 9.3.24, 08.30 - 17.00 Uhr</t>
  </si>
  <si>
    <t>Mo 18.9., 22.1.24, 18.00 - 20.00 Uhr</t>
  </si>
  <si>
    <t>Mi 6.3.24, 14.00 - 17.00 Uhr</t>
  </si>
  <si>
    <t>KG, Logo, DaZ</t>
  </si>
  <si>
    <t>Mi 30.8.23, 13.30 - 17.00 Uhr</t>
  </si>
  <si>
    <t>Sa 26.8.23, 08.30 - 12.00 Uhr</t>
  </si>
  <si>
    <t>Sa 18.11.23, 08.30 - 12.00 Uhr</t>
  </si>
  <si>
    <t>Mo 15.1., 22.1.24, 17.30 - 19.00 Uhr</t>
  </si>
  <si>
    <t>Mi 29.11.23, 13.30 - 17.00 Uhr</t>
  </si>
  <si>
    <t>Mi 8.11.23, 14.00, Mi 6.12.23, 14.00 - 17.00 Uhr</t>
  </si>
  <si>
    <t>Fr 1.12.23, 17.00 - 20.30 Uhr</t>
  </si>
  <si>
    <t>Fr 8.9., 20.9.23, 13.30 - 17.00 Uhr</t>
  </si>
  <si>
    <t>Mi 22.11.23, 13.30 - 17.00 Uhr</t>
  </si>
  <si>
    <t>Sa 25.11.23, 08.30 - 16.00 Uhr</t>
  </si>
  <si>
    <t>Fr 26.4.24, 18.00 - 21.00, Sa 27.4.24, 08.30 - 16.00 Uhr</t>
  </si>
  <si>
    <t>Z 1, MS I, SHP, Logo, DaZ</t>
  </si>
  <si>
    <t>Sa 9.9.23, 08.30 - 13.00 Uhr</t>
  </si>
  <si>
    <t>Sa 16.3.24, 08.30 - 16.00 Uhr</t>
  </si>
  <si>
    <t>Mi 27.3.24, 13.30 - 17.00 Uhr</t>
  </si>
  <si>
    <t>Mi 16.8., 8.11.23, 13.30 - 17.00 Uhr</t>
  </si>
  <si>
    <t>SL</t>
  </si>
  <si>
    <t>Mi 30.8.23, 16.00 - 18.00 Uhr</t>
  </si>
  <si>
    <t>31.11.02LU</t>
  </si>
  <si>
    <t>Erfolgreicher Wiedereinstieg in den Lehrberuf</t>
  </si>
  <si>
    <t>41.06.01LU</t>
  </si>
  <si>
    <t>51.10.01LU</t>
  </si>
  <si>
    <t>62.05.01LU</t>
  </si>
  <si>
    <t>73.06.01LU</t>
  </si>
  <si>
    <t>51.17.01LU</t>
  </si>
  <si>
    <t>75.05.01LU</t>
  </si>
  <si>
    <t>76.03.01LU</t>
  </si>
  <si>
    <t>79.01.01LU</t>
  </si>
  <si>
    <t>79.06.01LU</t>
  </si>
  <si>
    <t>84.01.01LU</t>
  </si>
  <si>
    <t>84.02.01LU</t>
  </si>
  <si>
    <t>41.12.01LU</t>
  </si>
  <si>
    <t>41.08.01LU</t>
  </si>
  <si>
    <t>41.11.01LU</t>
  </si>
  <si>
    <t>41.20.01LU</t>
  </si>
  <si>
    <t>41.21.01LU</t>
  </si>
  <si>
    <t>Unterstützte Kommunikation in Theorie und Praxis (inkl. Einführung in die PORTA-Gebärden)</t>
  </si>
  <si>
    <t>36.01.01LU</t>
  </si>
  <si>
    <t>Mo 10.07 - Fr 14.7.23, 08.30 - 16.30 Uhr</t>
  </si>
  <si>
    <t>Mo 10.7. - Fr 14.7.23, 08.30 - 16.30 Uhr</t>
  </si>
  <si>
    <t>BS</t>
  </si>
  <si>
    <t>MS I</t>
  </si>
  <si>
    <t>Mi 18.10.23, 14.00 - 17.00 Uhr</t>
  </si>
  <si>
    <t>Mi 8.11.23, 14.00 - 17.00 Uhr</t>
  </si>
  <si>
    <t>IF, SHP</t>
  </si>
  <si>
    <t>Mi 6.9.23, 14.00 - 17.00 Uhr</t>
  </si>
  <si>
    <t>Mo 13.5., 17.30 - 20.30 Uhr, Mi 22.5., 12.6.24, 14.00 - 17.00 Uhr</t>
  </si>
  <si>
    <t>Do 25.1., 22.2., 21.3.24, 17.30 - 20.30 Uhr</t>
  </si>
  <si>
    <t>Mi 1.5., 8.5.24, 13.30 - 16.30 Uhr</t>
  </si>
  <si>
    <t>Di 16.1., 12.3.24, 17.30 - 19.30 Uhr</t>
  </si>
  <si>
    <t>Mi 31.1.24, 14.00, Mi 5.6.24, 14.00 - 17.00 Uhr</t>
  </si>
  <si>
    <t>Sa 9.3.24, 09.00 - 16.00 Uhr</t>
  </si>
  <si>
    <t>Mo 11.3., 18.3., 25.3.24, 18.00 - 21.00 Uhr</t>
  </si>
  <si>
    <t>Sa 24.2.24, 08.30 - 11.30 Uhr</t>
  </si>
  <si>
    <t>Do 24.8., 31.8., 7.9.23, 17.30 - 19.30 Uhr</t>
  </si>
  <si>
    <t>Z 1, IF, SHP</t>
  </si>
  <si>
    <t>Mi 25.10.23, 14.00 - 18.00 Uhr</t>
  </si>
  <si>
    <t>Sa 11.11.23, 09.00 - 17.00 Uhr</t>
  </si>
  <si>
    <t>Mi 18.10.23, 18.00 - 19.30 Uhr</t>
  </si>
  <si>
    <t>Mi 15.11.23, 14.00 - 18.00 Uhr</t>
  </si>
  <si>
    <t>Mi 21.2., 6.3.24, 14.00 - 17.00 Uhr</t>
  </si>
  <si>
    <t>Mi 17.1., 24.1.24, 14.00 - 17.00 Uhr</t>
  </si>
  <si>
    <t>Do 7.9., 21.9., 26.10.23, 17.30 - 20.30 Uhr</t>
  </si>
  <si>
    <t>Z 1 + 2, IF, SHP</t>
  </si>
  <si>
    <t>Sa 28.10., 11.11.23, 09.00 - 14.00 Uhr</t>
  </si>
  <si>
    <t>Mi 10.1., 31.1.24, 13.30 - 16.30 Uhr</t>
  </si>
  <si>
    <t>Z 3, SEK II, SHP, SL, SSA</t>
  </si>
  <si>
    <t>Mi 15.5., 22.5., 5.6.24, 14.00 - 17.00 Uhr</t>
  </si>
  <si>
    <t>Do 11.1., 18.1.24, 17.30 - 20.30 Uhr, Mi 21.2.24, 13.45 - 16.45 Uhr</t>
  </si>
  <si>
    <t>Sa 9.3.24, 08.30 - 16.30 Uhr</t>
  </si>
  <si>
    <t>Mi 30.8., 20.9.23, 13.30 - 16.30 Uhr</t>
  </si>
  <si>
    <t>11.01.01SZ</t>
  </si>
  <si>
    <t>11.02.01SZ</t>
  </si>
  <si>
    <t>Das Schuljahr 2023/24 planen</t>
  </si>
  <si>
    <t>12.02.01SZ</t>
  </si>
  <si>
    <t>16.01.01SZ</t>
  </si>
  <si>
    <t>24.01.01SZ</t>
  </si>
  <si>
    <t>Kompetenzorientierte Beurteilung im Mathematikunterricht</t>
  </si>
  <si>
    <t>51.09.01SZ</t>
  </si>
  <si>
    <t>Traumatisierte Flüchtlinge im Schulalltag</t>
  </si>
  <si>
    <t>Mo 5.6., 6.6.23, 7.6.23, 08.30 - 16.00 Uhr</t>
  </si>
  <si>
    <t>Mo 5.6., 6.6., 7.6.23, 08.30 - 16.30 Uhr</t>
  </si>
  <si>
    <t>PS</t>
  </si>
  <si>
    <t>Sa 23.9.23, 13.45 - 18.00 Uhr</t>
  </si>
  <si>
    <t>Sa 27.1.24, 09.00 - 16.00 Uhr</t>
  </si>
  <si>
    <t>PS, Z 3, SHP</t>
  </si>
  <si>
    <t>Sa 9.9.23, 09.00 - 16.00 Uhr</t>
  </si>
  <si>
    <t>KG, PS, SHP, SL</t>
  </si>
  <si>
    <t>34.02.01ZG</t>
  </si>
  <si>
    <t>Das Potenzial von Sachaufgaben nutzen</t>
  </si>
  <si>
    <t>Mi 8.11., 17.1.,i 13.3.24, 17.00 - 20.00 Uhr</t>
  </si>
  <si>
    <t>Holkurs - Termine nach Vereinbarung</t>
  </si>
  <si>
    <t>Überfachliche Kompetenzen stärken</t>
  </si>
  <si>
    <r>
      <rPr>
        <b/>
        <u/>
        <sz val="10"/>
        <color theme="1"/>
        <rFont val="Arial Nova Cond"/>
        <family val="2"/>
      </rPr>
      <t>OW Kurse:</t>
    </r>
    <r>
      <rPr>
        <sz val="10"/>
        <color theme="1"/>
        <rFont val="Arial Nova Cond"/>
        <family val="2"/>
      </rPr>
      <t xml:space="preserve"> an diesen Kursen werden keine Materialkosten durch die Kursleitungen eingezogen.</t>
    </r>
  </si>
  <si>
    <r>
      <rPr>
        <b/>
        <u/>
        <sz val="10"/>
        <color theme="1"/>
        <rFont val="Arial Nova Cond"/>
        <family val="2"/>
      </rPr>
      <t>Alle anderen NORI Kurse</t>
    </r>
    <r>
      <rPr>
        <sz val="10"/>
        <color theme="1"/>
        <rFont val="Arial Nova Cond"/>
        <family val="2"/>
      </rPr>
      <t xml:space="preserve">: die Materialkosten werden entweder direkt am Kurs eingezogen oder durch die LWB Fachstelle in Rechnung gestellt. Als Obwaldner Lehrperson können Sie die bezahlten Materialkosten mit dem LWB Spesenabrechnungsformular zurückfordern: </t>
    </r>
  </si>
  <si>
    <t>Kosten siehe Kursangebot</t>
  </si>
  <si>
    <t>33-207</t>
  </si>
  <si>
    <t>LP, SEK II</t>
  </si>
  <si>
    <t>Alle Frauen</t>
  </si>
  <si>
    <t>Z 3, SEK II</t>
  </si>
  <si>
    <t>Z 2 + 2, SHP, SEK II</t>
  </si>
  <si>
    <t>7</t>
  </si>
  <si>
    <t>US, Z 2, DaZ</t>
  </si>
  <si>
    <t>Z 2, SHP, SL</t>
  </si>
  <si>
    <t>Mo 19.2., 26.2., 4.3., 11.3., 18.3., 25.3.24, 19.00- 20.30 Uhr</t>
  </si>
  <si>
    <t>LP (nur OW)</t>
  </si>
  <si>
    <t>34.04.01SZ</t>
  </si>
  <si>
    <t>Mathematik kooperativ</t>
  </si>
  <si>
    <t>Sa 3.6.23, 09.00 - 16.30 Uhr</t>
  </si>
  <si>
    <t>LP, FLP NMG</t>
  </si>
  <si>
    <t>Masterclass «Greentopf» (Kursort: Zürich)</t>
  </si>
  <si>
    <t>Z 3, SEK ll</t>
  </si>
  <si>
    <t>Z 3, FLP NT, WAH, ERG</t>
  </si>
  <si>
    <t>Z 2 + 3,  SEK II</t>
  </si>
  <si>
    <t>US, Z 2 + 3, SEK II</t>
  </si>
  <si>
    <t>Z 2 + 3, SEK II, FLP MA, MI</t>
  </si>
  <si>
    <t>Z 3, MS II</t>
  </si>
  <si>
    <t>Z 2 + 3, SEK II, SHP, PmT, Logo, DaZ</t>
  </si>
  <si>
    <t>Termine nach Vereinbarung</t>
  </si>
  <si>
    <t>LP mit aktiver Erfahrung im Skifahren (siehe skifahrtechnische Anforderungen)</t>
  </si>
  <si>
    <t>44-308</t>
  </si>
  <si>
    <t>Mi 3.4.24, 14.00 - 18.00 Uhr</t>
  </si>
  <si>
    <t>SL, LP</t>
  </si>
  <si>
    <t>13-305</t>
  </si>
  <si>
    <t>9</t>
  </si>
  <si>
    <t>34.14.01SZ</t>
  </si>
  <si>
    <t>Sa 9.9.23, 9.00 - 16.00 Uhr, Mi 6.12.23, 13.30 - 17.00 Uhr</t>
  </si>
  <si>
    <t>Mi 17.1.24, 13.30 - 16.30 Uhr</t>
  </si>
  <si>
    <t>Z 1 - 3, SEK II (TN Zahl mind. 10 Personen)</t>
  </si>
  <si>
    <t>M71</t>
  </si>
  <si>
    <t>Inklusion von Kindern und Jugendlichen mit Autismus-Spektrum-Störung (ASS) in der Regelschule</t>
  </si>
  <si>
    <t>Mi 18.10.23, 13.30 - 17.30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</si>
</sst>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000\ 000\ 00\ 00"/>
    <numFmt numFmtId="166" formatCode="0.00&quot;*&quot;"/>
    <numFmt numFmtId="167" formatCode="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color theme="1"/>
      <name val="Arial Unicode MS"/>
      <family val="2"/>
    </font>
    <font>
      <sz val="11"/>
      <color theme="1"/>
      <name val="Arial Unicode MS"/>
      <family val="2"/>
    </font>
    <font>
      <sz val="9"/>
      <color theme="1"/>
      <name val="Arial Unicode MS"/>
      <family val="2"/>
    </font>
    <font>
      <b/>
      <sz val="11"/>
      <color theme="1"/>
      <name val="Arial Unicode MS"/>
      <family val="2"/>
    </font>
    <font>
      <b/>
      <u/>
      <sz val="11"/>
      <color theme="1"/>
      <name val="Arial Unicode MS"/>
      <family val="2"/>
    </font>
    <font>
      <sz val="9"/>
      <color rgb="FF1A171B"/>
      <name val="Arial Unicode MS"/>
      <family val="2"/>
    </font>
    <font>
      <sz val="9"/>
      <color rgb="FF000000"/>
      <name val="Arial Unicode MS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 Narrow"/>
      <family val="2"/>
    </font>
    <font>
      <u/>
      <sz val="8"/>
      <color theme="3"/>
      <name val="Arial Narrow"/>
      <family val="2"/>
    </font>
    <font>
      <b/>
      <sz val="10"/>
      <color theme="0"/>
      <name val="Arial"/>
      <family val="2"/>
    </font>
    <font>
      <b/>
      <i/>
      <sz val="9"/>
      <color theme="1"/>
      <name val="Arial"/>
      <family val="2"/>
    </font>
    <font>
      <b/>
      <sz val="9"/>
      <color theme="0"/>
      <name val="Arial Unicode MS"/>
      <family val="2"/>
    </font>
    <font>
      <b/>
      <sz val="10"/>
      <color theme="1"/>
      <name val="Arial"/>
      <family val="2"/>
    </font>
    <font>
      <b/>
      <u/>
      <sz val="9"/>
      <color theme="3"/>
      <name val="Arial Narrow"/>
      <family val="2"/>
    </font>
    <font>
      <sz val="10"/>
      <color theme="1"/>
      <name val="Arial Nova Cond"/>
      <family val="2"/>
    </font>
    <font>
      <sz val="10"/>
      <name val="Arial Nova Cond"/>
      <family val="2"/>
    </font>
    <font>
      <sz val="9"/>
      <color theme="1"/>
      <name val="Arial Nova Cond Light"/>
      <family val="2"/>
    </font>
    <font>
      <b/>
      <sz val="14"/>
      <color theme="1"/>
      <name val="Arial Nova Cond"/>
      <family val="2"/>
    </font>
    <font>
      <b/>
      <sz val="14"/>
      <color theme="0"/>
      <name val="Arial Nova Cond"/>
      <family val="2"/>
    </font>
    <font>
      <b/>
      <sz val="11"/>
      <color theme="9" tint="-0.499984740745262"/>
      <name val="Arial Nova Cond"/>
      <family val="2"/>
    </font>
    <font>
      <sz val="12"/>
      <color theme="0"/>
      <name val="Arial Unicode MS"/>
      <family val="2"/>
    </font>
    <font>
      <sz val="9"/>
      <color theme="1"/>
      <name val="Arial Nova Cond"/>
      <family val="2"/>
    </font>
    <font>
      <sz val="10"/>
      <color theme="1"/>
      <name val="Arial Unicode MS"/>
    </font>
    <font>
      <b/>
      <u/>
      <sz val="8"/>
      <color theme="1"/>
      <name val="Arial"/>
      <family val="2"/>
    </font>
    <font>
      <b/>
      <sz val="14"/>
      <color theme="0"/>
      <name val="Arial Unicode MS"/>
    </font>
    <font>
      <sz val="8"/>
      <color rgb="FF000000"/>
      <name val="Arial Nova Cond Light"/>
      <family val="2"/>
    </font>
    <font>
      <sz val="8"/>
      <color theme="1"/>
      <name val="Arial Nova Cond Light"/>
      <family val="2"/>
    </font>
    <font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b/>
      <u/>
      <sz val="10"/>
      <color theme="1"/>
      <name val="Arial Nova Cond"/>
      <family val="2"/>
    </font>
    <font>
      <b/>
      <u/>
      <sz val="10"/>
      <color theme="3"/>
      <name val="Arial Narrow"/>
      <family val="2"/>
    </font>
    <font>
      <b/>
      <sz val="11"/>
      <color rgb="FF002060"/>
      <name val="Arial Nova Cond"/>
      <family val="2"/>
    </font>
    <font>
      <sz val="8"/>
      <name val="Calibri"/>
      <family val="2"/>
      <scheme val="minor"/>
    </font>
    <font>
      <sz val="9"/>
      <color rgb="FF000000"/>
      <name val="Arial Nova Cond Light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1" xfId="0" applyFont="1" applyBorder="1" applyAlignment="1">
      <alignment vertical="top" wrapText="1"/>
    </xf>
    <xf numFmtId="49" fontId="6" fillId="0" borderId="0" xfId="0" applyNumberFormat="1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wrapText="1"/>
      <protection hidden="1"/>
    </xf>
    <xf numFmtId="0" fontId="3" fillId="2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165" fontId="2" fillId="0" borderId="0" xfId="0" applyNumberFormat="1" applyFont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49" fontId="2" fillId="0" borderId="5" xfId="0" applyNumberFormat="1" applyFont="1" applyBorder="1" applyAlignment="1" applyProtection="1">
      <alignment wrapText="1"/>
      <protection locked="0"/>
    </xf>
    <xf numFmtId="0" fontId="2" fillId="6" borderId="3" xfId="0" applyFont="1" applyFill="1" applyBorder="1"/>
    <xf numFmtId="0" fontId="2" fillId="6" borderId="4" xfId="0" applyFont="1" applyFill="1" applyBorder="1"/>
    <xf numFmtId="49" fontId="11" fillId="0" borderId="1" xfId="0" applyNumberFormat="1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49" fontId="12" fillId="0" borderId="0" xfId="0" applyNumberFormat="1" applyFont="1" applyAlignment="1" applyProtection="1">
      <alignment vertical="top" wrapText="1"/>
      <protection hidden="1"/>
    </xf>
    <xf numFmtId="49" fontId="12" fillId="0" borderId="1" xfId="0" applyNumberFormat="1" applyFont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 applyProtection="1">
      <alignment vertical="top" wrapText="1"/>
      <protection locked="0" hidden="1"/>
    </xf>
    <xf numFmtId="2" fontId="12" fillId="0" borderId="0" xfId="0" applyNumberFormat="1" applyFont="1" applyAlignment="1" applyProtection="1">
      <alignment vertical="top" wrapText="1"/>
      <protection locked="0" hidden="1"/>
    </xf>
    <xf numFmtId="49" fontId="13" fillId="3" borderId="1" xfId="0" applyNumberFormat="1" applyFont="1" applyFill="1" applyBorder="1" applyAlignment="1">
      <alignment horizontal="center" wrapText="1"/>
    </xf>
    <xf numFmtId="2" fontId="13" fillId="3" borderId="1" xfId="0" applyNumberFormat="1" applyFont="1" applyFill="1" applyBorder="1" applyAlignment="1">
      <alignment wrapText="1"/>
    </xf>
    <xf numFmtId="166" fontId="13" fillId="6" borderId="1" xfId="0" applyNumberFormat="1" applyFont="1" applyFill="1" applyBorder="1" applyAlignment="1">
      <alignment horizontal="right" wrapText="1"/>
    </xf>
    <xf numFmtId="49" fontId="11" fillId="0" borderId="0" xfId="0" applyNumberFormat="1" applyFont="1" applyAlignment="1" applyProtection="1">
      <alignment vertical="top" wrapText="1"/>
      <protection hidden="1"/>
    </xf>
    <xf numFmtId="49" fontId="12" fillId="0" borderId="0" xfId="0" applyNumberFormat="1" applyFont="1" applyAlignment="1">
      <alignment vertical="center" wrapText="1"/>
    </xf>
    <xf numFmtId="49" fontId="13" fillId="0" borderId="2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vertical="top" wrapText="1"/>
    </xf>
    <xf numFmtId="49" fontId="12" fillId="0" borderId="2" xfId="0" applyNumberFormat="1" applyFont="1" applyBorder="1" applyAlignment="1" applyProtection="1">
      <alignment vertical="top" wrapText="1"/>
      <protection locked="0"/>
    </xf>
    <xf numFmtId="14" fontId="12" fillId="0" borderId="2" xfId="0" applyNumberFormat="1" applyFont="1" applyBorder="1" applyAlignment="1" applyProtection="1">
      <alignment horizontal="left" vertical="top" wrapText="1"/>
      <protection locked="0"/>
    </xf>
    <xf numFmtId="49" fontId="13" fillId="0" borderId="0" xfId="0" applyNumberFormat="1" applyFont="1" applyAlignment="1">
      <alignment horizontal="center" vertical="top" wrapText="1"/>
    </xf>
    <xf numFmtId="2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horizontal="right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9" fillId="0" borderId="0" xfId="2" applyFont="1" applyAlignment="1" applyProtection="1">
      <alignment wrapText="1"/>
      <protection locked="0"/>
    </xf>
    <xf numFmtId="167" fontId="12" fillId="0" borderId="1" xfId="0" applyNumberFormat="1" applyFont="1" applyBorder="1" applyAlignment="1" applyProtection="1">
      <alignment horizontal="center" vertical="top" wrapText="1"/>
      <protection locked="0" hidden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 applyProtection="1">
      <alignment vertical="top" wrapText="1"/>
      <protection hidden="1"/>
    </xf>
    <xf numFmtId="2" fontId="11" fillId="0" borderId="1" xfId="0" applyNumberFormat="1" applyFont="1" applyBorder="1" applyAlignment="1" applyProtection="1">
      <alignment horizontal="right" vertical="top" wrapText="1"/>
      <protection hidden="1"/>
    </xf>
    <xf numFmtId="0" fontId="13" fillId="6" borderId="1" xfId="0" applyFont="1" applyFill="1" applyBorder="1" applyAlignment="1">
      <alignment horizontal="right"/>
    </xf>
    <xf numFmtId="167" fontId="13" fillId="6" borderId="1" xfId="0" applyNumberFormat="1" applyFont="1" applyFill="1" applyBorder="1" applyAlignment="1">
      <alignment horizontal="center" wrapText="1"/>
    </xf>
    <xf numFmtId="2" fontId="13" fillId="6" borderId="1" xfId="0" applyNumberFormat="1" applyFont="1" applyFill="1" applyBorder="1" applyAlignment="1">
      <alignment horizontal="right" wrapText="1"/>
    </xf>
    <xf numFmtId="0" fontId="20" fillId="0" borderId="0" xfId="2" applyAlignment="1" applyProtection="1">
      <alignment wrapText="1"/>
      <protection locked="0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49" fontId="11" fillId="0" borderId="0" xfId="0" applyNumberFormat="1" applyFont="1" applyAlignment="1" applyProtection="1">
      <alignment horizontal="right" vertical="top" wrapText="1"/>
      <protection hidden="1"/>
    </xf>
    <xf numFmtId="49" fontId="12" fillId="0" borderId="4" xfId="0" applyNumberFormat="1" applyFont="1" applyBorder="1" applyAlignment="1" applyProtection="1">
      <alignment vertical="top" wrapText="1"/>
      <protection locked="0"/>
    </xf>
    <xf numFmtId="49" fontId="12" fillId="0" borderId="2" xfId="0" applyNumberFormat="1" applyFont="1" applyBorder="1" applyAlignment="1" applyProtection="1">
      <alignment vertical="top"/>
      <protection locked="0"/>
    </xf>
    <xf numFmtId="49" fontId="13" fillId="9" borderId="1" xfId="0" applyNumberFormat="1" applyFont="1" applyFill="1" applyBorder="1" applyAlignment="1">
      <alignment vertical="center" wrapText="1"/>
    </xf>
    <xf numFmtId="49" fontId="13" fillId="9" borderId="2" xfId="0" applyNumberFormat="1" applyFont="1" applyFill="1" applyBorder="1" applyAlignment="1">
      <alignment vertical="center"/>
    </xf>
    <xf numFmtId="49" fontId="13" fillId="9" borderId="4" xfId="0" applyNumberFormat="1" applyFont="1" applyFill="1" applyBorder="1" applyAlignment="1">
      <alignment vertical="center" wrapText="1"/>
    </xf>
    <xf numFmtId="49" fontId="13" fillId="9" borderId="1" xfId="0" applyNumberFormat="1" applyFont="1" applyFill="1" applyBorder="1" applyAlignment="1">
      <alignment horizontal="center" vertical="center" wrapText="1"/>
    </xf>
    <xf numFmtId="167" fontId="14" fillId="10" borderId="1" xfId="0" applyNumberFormat="1" applyFont="1" applyFill="1" applyBorder="1" applyAlignment="1">
      <alignment horizontal="center" wrapText="1"/>
    </xf>
    <xf numFmtId="2" fontId="14" fillId="10" borderId="1" xfId="0" applyNumberFormat="1" applyFont="1" applyFill="1" applyBorder="1" applyAlignment="1">
      <alignment horizontal="right" wrapText="1"/>
    </xf>
    <xf numFmtId="166" fontId="14" fillId="10" borderId="1" xfId="0" applyNumberFormat="1" applyFont="1" applyFill="1" applyBorder="1" applyAlignment="1">
      <alignment horizontal="right" wrapText="1"/>
    </xf>
    <xf numFmtId="167" fontId="21" fillId="4" borderId="1" xfId="0" applyNumberFormat="1" applyFont="1" applyFill="1" applyBorder="1" applyAlignment="1">
      <alignment horizontal="center" wrapText="1"/>
    </xf>
    <xf numFmtId="2" fontId="21" fillId="4" borderId="1" xfId="0" applyNumberFormat="1" applyFont="1" applyFill="1" applyBorder="1" applyAlignment="1">
      <alignment horizontal="right" wrapText="1"/>
    </xf>
    <xf numFmtId="49" fontId="13" fillId="0" borderId="0" xfId="0" applyNumberFormat="1" applyFont="1" applyAlignment="1" applyProtection="1">
      <alignment wrapText="1"/>
      <protection hidden="1"/>
    </xf>
    <xf numFmtId="49" fontId="13" fillId="0" borderId="0" xfId="0" applyNumberFormat="1" applyFont="1" applyAlignment="1" applyProtection="1">
      <alignment vertical="top"/>
      <protection hidden="1"/>
    </xf>
    <xf numFmtId="49" fontId="13" fillId="0" borderId="0" xfId="0" applyNumberFormat="1" applyFont="1" applyAlignment="1" applyProtection="1">
      <alignment vertical="top" wrapText="1"/>
      <protection hidden="1"/>
    </xf>
    <xf numFmtId="49" fontId="22" fillId="0" borderId="0" xfId="0" applyNumberFormat="1" applyFont="1" applyAlignment="1" applyProtection="1">
      <alignment vertical="top" wrapText="1"/>
      <protection locked="0" hidden="1"/>
    </xf>
    <xf numFmtId="0" fontId="6" fillId="0" borderId="0" xfId="0" applyFont="1" applyAlignment="1">
      <alignment horizontal="center" wrapText="1"/>
    </xf>
    <xf numFmtId="49" fontId="1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 applyProtection="1">
      <alignment vertical="top" wrapText="1"/>
      <protection locked="0" hidden="1"/>
    </xf>
    <xf numFmtId="49" fontId="25" fillId="0" borderId="2" xfId="2" applyNumberFormat="1" applyFont="1" applyBorder="1" applyAlignment="1" applyProtection="1">
      <alignment vertical="top" wrapText="1"/>
      <protection locked="0"/>
    </xf>
    <xf numFmtId="0" fontId="26" fillId="0" borderId="1" xfId="0" applyFont="1" applyBorder="1" applyAlignment="1">
      <alignment wrapText="1"/>
    </xf>
    <xf numFmtId="0" fontId="26" fillId="0" borderId="0" xfId="0" applyFont="1" applyAlignment="1">
      <alignment horizontal="left"/>
    </xf>
    <xf numFmtId="49" fontId="26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left" wrapText="1"/>
    </xf>
    <xf numFmtId="49" fontId="26" fillId="0" borderId="0" xfId="0" applyNumberFormat="1" applyFont="1" applyAlignment="1">
      <alignment horizontal="left"/>
    </xf>
    <xf numFmtId="49" fontId="26" fillId="0" borderId="1" xfId="0" applyNumberFormat="1" applyFont="1" applyBorder="1" applyAlignment="1">
      <alignment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30" fillId="4" borderId="0" xfId="0" applyFont="1" applyFill="1" applyAlignment="1">
      <alignment horizontal="right"/>
    </xf>
    <xf numFmtId="0" fontId="26" fillId="2" borderId="0" xfId="0" applyFont="1" applyFill="1" applyAlignment="1">
      <alignment horizontal="center"/>
    </xf>
    <xf numFmtId="0" fontId="33" fillId="0" borderId="1" xfId="0" applyFont="1" applyBorder="1" applyAlignment="1">
      <alignment wrapText="1"/>
    </xf>
    <xf numFmtId="2" fontId="33" fillId="0" borderId="1" xfId="0" applyNumberFormat="1" applyFont="1" applyBorder="1" applyAlignment="1">
      <alignment wrapText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20" fillId="0" borderId="6" xfId="2" applyBorder="1" applyAlignment="1" applyProtection="1">
      <alignment wrapText="1"/>
    </xf>
    <xf numFmtId="49" fontId="26" fillId="0" borderId="1" xfId="0" applyNumberFormat="1" applyFont="1" applyBorder="1" applyAlignment="1">
      <alignment horizontal="left" wrapText="1"/>
    </xf>
    <xf numFmtId="49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left" wrapText="1"/>
    </xf>
    <xf numFmtId="1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49" fontId="39" fillId="0" borderId="0" xfId="0" applyNumberFormat="1" applyFont="1" applyAlignment="1">
      <alignment horizontal="left"/>
    </xf>
    <xf numFmtId="0" fontId="39" fillId="0" borderId="0" xfId="0" applyFont="1" applyAlignment="1">
      <alignment horizontal="left"/>
    </xf>
    <xf numFmtId="0" fontId="39" fillId="0" borderId="1" xfId="0" applyFont="1" applyBorder="1" applyAlignment="1">
      <alignment wrapText="1"/>
    </xf>
    <xf numFmtId="2" fontId="28" fillId="0" borderId="1" xfId="0" applyNumberFormat="1" applyFont="1" applyBorder="1" applyAlignment="1">
      <alignment wrapText="1"/>
    </xf>
    <xf numFmtId="1" fontId="39" fillId="0" borderId="0" xfId="0" applyNumberFormat="1" applyFont="1" applyAlignment="1">
      <alignment horizontal="left"/>
    </xf>
    <xf numFmtId="0" fontId="39" fillId="0" borderId="1" xfId="0" applyFont="1" applyBorder="1" applyAlignment="1">
      <alignment horizontal="left"/>
    </xf>
    <xf numFmtId="0" fontId="38" fillId="0" borderId="0" xfId="0" applyFont="1" applyAlignment="1">
      <alignment horizontal="center"/>
    </xf>
    <xf numFmtId="0" fontId="28" fillId="0" borderId="1" xfId="0" applyFont="1" applyBorder="1" applyAlignment="1">
      <alignment horizontal="center" wrapText="1"/>
    </xf>
    <xf numFmtId="164" fontId="39" fillId="0" borderId="0" xfId="1" applyFont="1" applyAlignment="1">
      <alignment horizontal="center"/>
    </xf>
    <xf numFmtId="49" fontId="26" fillId="0" borderId="0" xfId="0" applyNumberFormat="1" applyFont="1" applyAlignment="1">
      <alignment wrapText="1"/>
    </xf>
    <xf numFmtId="0" fontId="38" fillId="0" borderId="0" xfId="0" applyFont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center" wrapText="1"/>
    </xf>
    <xf numFmtId="2" fontId="26" fillId="0" borderId="1" xfId="0" applyNumberFormat="1" applyFont="1" applyBorder="1" applyAlignment="1">
      <alignment wrapText="1"/>
    </xf>
    <xf numFmtId="0" fontId="29" fillId="0" borderId="0" xfId="0" applyFont="1" applyAlignment="1"/>
    <xf numFmtId="0" fontId="26" fillId="0" borderId="0" xfId="0" applyFont="1" applyAlignment="1"/>
    <xf numFmtId="0" fontId="6" fillId="0" borderId="0" xfId="0" applyFont="1" applyAlignment="1"/>
    <xf numFmtId="0" fontId="43" fillId="2" borderId="0" xfId="0" applyFont="1" applyFill="1" applyAlignment="1"/>
    <xf numFmtId="0" fontId="26" fillId="2" borderId="0" xfId="0" applyFont="1" applyFill="1" applyAlignment="1"/>
    <xf numFmtId="0" fontId="4" fillId="2" borderId="0" xfId="0" applyFont="1" applyFill="1" applyAlignment="1"/>
    <xf numFmtId="0" fontId="31" fillId="9" borderId="0" xfId="0" applyFont="1" applyFill="1" applyAlignment="1"/>
    <xf numFmtId="0" fontId="26" fillId="9" borderId="0" xfId="0" applyFont="1" applyFill="1" applyAlignment="1"/>
    <xf numFmtId="0" fontId="23" fillId="12" borderId="0" xfId="0" applyFont="1" applyFill="1" applyAlignment="1" applyProtection="1">
      <alignment horizontal="center"/>
      <protection locked="0"/>
    </xf>
    <xf numFmtId="0" fontId="23" fillId="12" borderId="0" xfId="0" applyFont="1" applyFill="1" applyAlignment="1" applyProtection="1">
      <protection locked="0"/>
    </xf>
    <xf numFmtId="0" fontId="23" fillId="12" borderId="0" xfId="0" applyFont="1" applyFill="1" applyAlignment="1" applyProtection="1">
      <alignment wrapText="1"/>
      <protection locked="0"/>
    </xf>
    <xf numFmtId="0" fontId="23" fillId="13" borderId="0" xfId="0" applyFont="1" applyFill="1" applyAlignment="1" applyProtection="1">
      <protection locked="0"/>
    </xf>
    <xf numFmtId="14" fontId="26" fillId="0" borderId="1" xfId="0" quotePrefix="1" applyNumberFormat="1" applyFont="1" applyBorder="1" applyAlignment="1">
      <alignment wrapText="1"/>
    </xf>
    <xf numFmtId="0" fontId="26" fillId="0" borderId="1" xfId="0" applyFont="1" applyBorder="1" applyAlignment="1" applyProtection="1">
      <protection locked="0"/>
    </xf>
    <xf numFmtId="167" fontId="26" fillId="0" borderId="1" xfId="0" applyNumberFormat="1" applyFont="1" applyBorder="1" applyAlignment="1">
      <alignment horizontal="center" wrapText="1"/>
    </xf>
    <xf numFmtId="2" fontId="26" fillId="0" borderId="1" xfId="0" applyNumberFormat="1" applyFont="1" applyBorder="1" applyAlignment="1">
      <alignment horizontal="right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/>
    <xf numFmtId="14" fontId="26" fillId="0" borderId="1" xfId="0" quotePrefix="1" applyNumberFormat="1" applyFont="1" applyBorder="1" applyAlignment="1"/>
    <xf numFmtId="2" fontId="26" fillId="0" borderId="1" xfId="0" applyNumberFormat="1" applyFont="1" applyBorder="1" applyAlignment="1">
      <alignment horizontal="center"/>
    </xf>
    <xf numFmtId="167" fontId="26" fillId="0" borderId="1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left"/>
    </xf>
    <xf numFmtId="2" fontId="12" fillId="0" borderId="0" xfId="0" applyNumberFormat="1" applyFont="1" applyAlignment="1" applyProtection="1">
      <alignment vertical="top" wrapText="1"/>
      <protection hidden="1"/>
    </xf>
    <xf numFmtId="2" fontId="6" fillId="0" borderId="0" xfId="0" applyNumberFormat="1" applyFont="1" applyAlignment="1" applyProtection="1">
      <alignment vertical="top" wrapText="1"/>
      <protection hidden="1"/>
    </xf>
    <xf numFmtId="0" fontId="39" fillId="0" borderId="1" xfId="0" applyFont="1" applyBorder="1"/>
    <xf numFmtId="2" fontId="39" fillId="0" borderId="1" xfId="0" applyNumberFormat="1" applyFont="1" applyBorder="1" applyAlignment="1">
      <alignment wrapText="1"/>
    </xf>
    <xf numFmtId="1" fontId="38" fillId="0" borderId="0" xfId="0" applyNumberFormat="1" applyFont="1" applyAlignment="1">
      <alignment horizontal="left" wrapText="1"/>
    </xf>
    <xf numFmtId="0" fontId="26" fillId="0" borderId="0" xfId="0" applyFont="1" applyAlignment="1">
      <alignment wrapText="1"/>
    </xf>
    <xf numFmtId="0" fontId="26" fillId="2" borderId="0" xfId="0" applyFont="1" applyFill="1" applyAlignment="1">
      <alignment wrapText="1"/>
    </xf>
    <xf numFmtId="49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left" wrapText="1"/>
    </xf>
    <xf numFmtId="1" fontId="28" fillId="0" borderId="0" xfId="0" applyNumberFormat="1" applyFont="1" applyAlignment="1">
      <alignment horizontal="left"/>
    </xf>
    <xf numFmtId="0" fontId="28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wrapText="1"/>
    </xf>
    <xf numFmtId="164" fontId="33" fillId="0" borderId="0" xfId="1" applyFont="1" applyAlignment="1">
      <alignment wrapText="1"/>
    </xf>
    <xf numFmtId="14" fontId="28" fillId="0" borderId="1" xfId="0" quotePrefix="1" applyNumberFormat="1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/>
    <xf numFmtId="0" fontId="28" fillId="0" borderId="1" xfId="0" applyFont="1" applyBorder="1" applyAlignment="1">
      <alignment horizontal="left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6" fillId="0" borderId="1" xfId="0" applyFont="1" applyFill="1" applyBorder="1" applyAlignment="1">
      <alignment wrapText="1"/>
    </xf>
    <xf numFmtId="0" fontId="40" fillId="0" borderId="1" xfId="0" applyFont="1" applyBorder="1" applyAlignment="1">
      <alignment horizontal="left" wrapText="1"/>
    </xf>
    <xf numFmtId="1" fontId="2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wrapText="1"/>
    </xf>
    <xf numFmtId="49" fontId="36" fillId="14" borderId="0" xfId="0" applyNumberFormat="1" applyFont="1" applyFill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4" fillId="10" borderId="2" xfId="0" applyFont="1" applyFill="1" applyBorder="1" applyAlignment="1">
      <alignment horizontal="right" wrapText="1"/>
    </xf>
    <xf numFmtId="0" fontId="14" fillId="10" borderId="3" xfId="0" applyFont="1" applyFill="1" applyBorder="1" applyAlignment="1">
      <alignment horizontal="right" wrapText="1"/>
    </xf>
    <xf numFmtId="0" fontId="14" fillId="10" borderId="4" xfId="0" applyFont="1" applyFill="1" applyBorder="1" applyAlignment="1">
      <alignment horizontal="right" wrapText="1"/>
    </xf>
    <xf numFmtId="49" fontId="11" fillId="0" borderId="10" xfId="0" applyNumberFormat="1" applyFont="1" applyBorder="1" applyAlignment="1" applyProtection="1">
      <alignment horizontal="right" vertical="top" wrapText="1"/>
      <protection hidden="1"/>
    </xf>
    <xf numFmtId="49" fontId="7" fillId="8" borderId="8" xfId="0" applyNumberFormat="1" applyFont="1" applyFill="1" applyBorder="1" applyAlignment="1">
      <alignment horizontal="center" vertical="center" wrapText="1"/>
    </xf>
    <xf numFmtId="49" fontId="7" fillId="8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top" wrapText="1"/>
    </xf>
    <xf numFmtId="49" fontId="24" fillId="2" borderId="1" xfId="0" applyNumberFormat="1" applyFont="1" applyFill="1" applyBorder="1" applyAlignment="1">
      <alignment horizontal="center" vertical="top" wrapText="1"/>
    </xf>
    <xf numFmtId="49" fontId="24" fillId="2" borderId="2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 applyProtection="1">
      <alignment horizontal="right" vertical="top" wrapText="1"/>
      <protection hidden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49" fontId="15" fillId="4" borderId="0" xfId="0" applyNumberFormat="1" applyFont="1" applyFill="1" applyAlignment="1" applyProtection="1">
      <alignment horizontal="center" vertical="center" wrapText="1"/>
      <protection hidden="1"/>
    </xf>
    <xf numFmtId="0" fontId="12" fillId="7" borderId="8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right" wrapText="1"/>
    </xf>
    <xf numFmtId="0" fontId="13" fillId="3" borderId="4" xfId="0" applyFont="1" applyFill="1" applyBorder="1" applyAlignment="1">
      <alignment horizontal="right" wrapText="1"/>
    </xf>
    <xf numFmtId="0" fontId="21" fillId="4" borderId="8" xfId="0" applyFont="1" applyFill="1" applyBorder="1" applyAlignment="1">
      <alignment horizontal="right" wrapText="1"/>
    </xf>
    <xf numFmtId="0" fontId="21" fillId="4" borderId="0" xfId="0" applyFont="1" applyFill="1" applyBorder="1" applyAlignment="1">
      <alignment horizontal="right" wrapText="1"/>
    </xf>
    <xf numFmtId="0" fontId="21" fillId="4" borderId="9" xfId="0" applyFont="1" applyFill="1" applyBorder="1" applyAlignment="1">
      <alignment horizontal="right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26" fillId="2" borderId="0" xfId="0" applyFont="1" applyFill="1" applyAlignment="1">
      <alignment horizontal="left" wrapText="1"/>
    </xf>
    <xf numFmtId="0" fontId="42" fillId="2" borderId="0" xfId="2" applyFont="1" applyFill="1" applyAlignment="1" applyProtection="1">
      <alignment horizontal="left" wrapText="1"/>
    </xf>
    <xf numFmtId="0" fontId="27" fillId="9" borderId="0" xfId="2" applyFont="1" applyFill="1" applyAlignment="1" applyProtection="1">
      <alignment horizontal="left" wrapText="1"/>
    </xf>
    <xf numFmtId="0" fontId="32" fillId="11" borderId="0" xfId="0" applyFon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right"/>
    </xf>
  </cellXfs>
  <cellStyles count="4">
    <cellStyle name="Komma" xfId="1" builtinId="3"/>
    <cellStyle name="Komma 2" xfId="3" xr:uid="{00000000-0005-0000-0000-000001000000}"/>
    <cellStyle name="Link" xfId="2" builtinId="8" customBuiltin="1"/>
    <cellStyle name="Standard" xfId="0" builtinId="0"/>
  </cellStyles>
  <dxfs count="144"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1570037</xdr:colOff>
      <xdr:row>3</xdr:row>
      <xdr:rowOff>9349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F9C3A38-D0B7-1040-8D50-EB36091A40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308" b="58906"/>
        <a:stretch/>
      </xdr:blipFill>
      <xdr:spPr>
        <a:xfrm>
          <a:off x="1" y="0"/>
          <a:ext cx="5445124" cy="509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024_Kurskosten_OW_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Kursliste gesamt"/>
      <sheetName val="Diverse"/>
      <sheetName val="Schulen"/>
      <sheetName val="NW"/>
      <sheetName val="OW"/>
      <sheetName val="UR"/>
      <sheetName val="LU"/>
      <sheetName val="SZ"/>
      <sheetName val="Z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w.ch/dienstleistungen/5770" TargetMode="External"/><Relationship Id="rId2" Type="http://schemas.openxmlformats.org/officeDocument/2006/relationships/hyperlink" Target="mailto:lwb@ow.ch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ow.ch/dienstleistungen/577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8" tint="-0.249977111117893"/>
  </sheetPr>
  <dimension ref="A1:K53"/>
  <sheetViews>
    <sheetView tabSelected="1" zoomScale="120" zoomScaleNormal="120" zoomScaleSheetLayoutView="100" zoomScalePageLayoutView="120" workbookViewId="0">
      <selection activeCell="A14" sqref="A14"/>
    </sheetView>
  </sheetViews>
  <sheetFormatPr baseColWidth="10" defaultColWidth="11.42578125" defaultRowHeight="12"/>
  <cols>
    <col min="1" max="1" width="8.5703125" style="2" customWidth="1"/>
    <col min="2" max="2" width="10.7109375" style="2" customWidth="1"/>
    <col min="3" max="3" width="38.85546875" style="2" customWidth="1"/>
    <col min="4" max="4" width="25.7109375" style="2" customWidth="1"/>
    <col min="5" max="5" width="19.7109375" style="2" customWidth="1"/>
    <col min="6" max="6" width="7.7109375" style="2" customWidth="1"/>
    <col min="7" max="7" width="10.42578125" style="2" customWidth="1"/>
    <col min="8" max="16384" width="11.42578125" style="2"/>
  </cols>
  <sheetData>
    <row r="1" spans="1:9">
      <c r="E1" s="154" t="s">
        <v>380</v>
      </c>
      <c r="F1" s="154"/>
      <c r="G1" s="154"/>
      <c r="H1" s="154"/>
    </row>
    <row r="2" spans="1:9">
      <c r="E2" s="154"/>
      <c r="F2" s="154"/>
      <c r="G2" s="154"/>
      <c r="H2" s="154"/>
    </row>
    <row r="3" spans="1:9" ht="15.75" customHeight="1">
      <c r="E3" s="154"/>
      <c r="F3" s="154"/>
      <c r="G3" s="154"/>
      <c r="H3" s="154"/>
    </row>
    <row r="4" spans="1:9" s="21" customFormat="1" ht="20.45" customHeight="1">
      <c r="A4" s="29"/>
      <c r="B4" s="29"/>
      <c r="C4" s="29"/>
      <c r="D4" s="29"/>
      <c r="E4" s="29"/>
      <c r="F4" s="29"/>
      <c r="G4" s="29"/>
      <c r="H4" s="29"/>
    </row>
    <row r="5" spans="1:9" s="21" customFormat="1" ht="18.75" customHeight="1">
      <c r="A5" s="164" t="s">
        <v>20</v>
      </c>
      <c r="B5" s="164"/>
      <c r="C5" s="165"/>
      <c r="D5" s="170" t="s">
        <v>153</v>
      </c>
      <c r="E5" s="171"/>
      <c r="F5" s="171"/>
      <c r="G5" s="171"/>
      <c r="H5" s="171"/>
    </row>
    <row r="6" spans="1:9" s="21" customFormat="1" ht="18.75" customHeight="1">
      <c r="A6" s="30" t="s">
        <v>8</v>
      </c>
      <c r="B6" s="31"/>
      <c r="C6" s="32"/>
      <c r="D6" s="170"/>
      <c r="E6" s="171"/>
      <c r="F6" s="171"/>
      <c r="G6" s="171"/>
      <c r="H6" s="171"/>
    </row>
    <row r="7" spans="1:9" s="21" customFormat="1" ht="18.75" customHeight="1">
      <c r="A7" s="30" t="s">
        <v>9</v>
      </c>
      <c r="B7" s="31"/>
      <c r="C7" s="32"/>
      <c r="D7" s="170"/>
      <c r="E7" s="171"/>
      <c r="F7" s="171"/>
      <c r="G7" s="171"/>
      <c r="H7" s="171"/>
    </row>
    <row r="8" spans="1:9" s="21" customFormat="1" ht="18.75" customHeight="1">
      <c r="A8" s="30" t="s">
        <v>42</v>
      </c>
      <c r="B8" s="31"/>
      <c r="C8" s="33"/>
      <c r="D8" s="170"/>
      <c r="E8" s="171"/>
      <c r="F8" s="171"/>
      <c r="G8" s="171"/>
      <c r="H8" s="171"/>
    </row>
    <row r="9" spans="1:9" s="21" customFormat="1" ht="18.75" customHeight="1">
      <c r="A9" s="30" t="s">
        <v>218</v>
      </c>
      <c r="B9" s="31"/>
      <c r="C9" s="72"/>
      <c r="D9" s="170"/>
      <c r="E9" s="171"/>
      <c r="F9" s="171"/>
      <c r="G9" s="171"/>
      <c r="H9" s="171"/>
    </row>
    <row r="10" spans="1:9" s="21" customFormat="1" ht="8.25" customHeight="1">
      <c r="A10" s="163"/>
      <c r="B10" s="163"/>
      <c r="C10" s="163"/>
      <c r="D10" s="34"/>
    </row>
    <row r="11" spans="1:9" s="21" customFormat="1" ht="19.5" customHeight="1">
      <c r="A11" s="169" t="s">
        <v>381</v>
      </c>
      <c r="B11" s="169"/>
      <c r="C11" s="169"/>
      <c r="D11" s="169"/>
      <c r="E11" s="169"/>
      <c r="F11" s="169"/>
      <c r="G11" s="169"/>
      <c r="H11" s="169"/>
    </row>
    <row r="12" spans="1:9" s="21" customFormat="1" ht="31.7" customHeight="1">
      <c r="A12" s="167" t="s">
        <v>109</v>
      </c>
      <c r="B12" s="167"/>
      <c r="C12" s="167"/>
      <c r="D12" s="167"/>
      <c r="E12" s="167"/>
      <c r="F12" s="168"/>
      <c r="G12" s="41" t="s">
        <v>145</v>
      </c>
      <c r="H12" s="34"/>
    </row>
    <row r="13" spans="1:9" ht="18.75" customHeight="1">
      <c r="A13" s="39" t="s">
        <v>6</v>
      </c>
      <c r="B13" s="39" t="s">
        <v>16</v>
      </c>
      <c r="C13" s="39" t="s">
        <v>7</v>
      </c>
      <c r="D13" s="39" t="s">
        <v>21</v>
      </c>
      <c r="E13" s="39" t="s">
        <v>383</v>
      </c>
      <c r="F13" s="40" t="s">
        <v>39</v>
      </c>
      <c r="G13" s="39" t="s">
        <v>40</v>
      </c>
      <c r="H13" s="39" t="s">
        <v>41</v>
      </c>
    </row>
    <row r="14" spans="1:9" s="21" customFormat="1" ht="24" customHeight="1">
      <c r="A14" s="19" t="s">
        <v>22</v>
      </c>
      <c r="B14" s="20" t="s">
        <v>22</v>
      </c>
      <c r="C14" s="44" t="str">
        <f>IF($A14="UR",VLOOKUP($B14,UR!$A$1:$C$93,3,0),IF($A14="OW",VLOOKUP($B14,OW!$A$1:$C$100,3,0),IF($A14="NW",VLOOKUP($B14,NW!$A$1:$C$99,3,0),IF($A14="SZ",VLOOKUP($B14,SZ!$A$1:$C$93,3,0),IF($A14="LU",VLOOKUP($B14,LU!$A$1:$C$91,3,0),IF($A14="ZG",VLOOKUP($B14,ZG!$A$1:$C$92,3,0),""))))))</f>
        <v/>
      </c>
      <c r="D14" s="44" t="str">
        <f>IF($A14="UR",VLOOKUP($B14,UR!$A$1:$E$93,4,0),IF($A14="OW",VLOOKUP($B14,OW!$A$1:$F$100,4,0),IF(A14="NW",VLOOKUP(B14,NW!$A$1:$E$99,4,0),IF($A14="SZ",VLOOKUP($B14,SZ!$A$1:$D$93,4,0),IF($A14="LU",VLOOKUP($B14,LU!$A$1:$D$91,4,0),IF($A14="ZG",VLOOKUP($B14,ZG!$A$1:$E$92,4,0),""))))))</f>
        <v/>
      </c>
      <c r="E14" s="44" t="str">
        <f>IF($A14="UR",VLOOKUP($B14,UR!$A$1:$G$150,5,0),IF($A14="OW",VLOOKUP($B14,OW!$A$1:$H$150,5,0),IF($A14="NW",VLOOKUP($B14,NW!$A$1:$G$150,5,0),IF($A14="SZ",VLOOKUP($B14,SZ!$A$1:$G$151,5,0),IF($A14="LU",VLOOKUP($B14,LU!$A$1:$G$150,5,0),IF($A14="ZG",VLOOKUP($B14,ZG!$A$1:$G$149,5,0),""))))))</f>
        <v/>
      </c>
      <c r="F14" s="85" t="str">
        <f>IF($A14="UR",VLOOKUP($B14,UR!$A$1:$G$150,6,0),IF($A14="OW",VLOOKUP($B14,OW!$A$1:$H$150,6,0),IF($A14="NW",VLOOKUP($B14,NW!$A$1:$G$150,6,0),IF($A14="SZ",VLOOKUP($B14,SZ!$A$1:$G$151,6,0),IF($A14="LU",VLOOKUP($B14,LU!$A$2:$G$150,6,0),IF($A14="ZG",VLOOKUP($B14,ZG!$A$1:$G$149,6,0),""))))))</f>
        <v/>
      </c>
      <c r="G14" s="45" t="str">
        <f>IF($A14="UR",VLOOKUP($B14,UR!$A$1:$G$150,7,0),IF($A14="OW",VLOOKUP($B14,OW!$A$1:$H$150,7,0),IF($A14="NW",VLOOKUP($B14,NW!$A$1:$G$150,7,0),IF($A14="SZ",VLOOKUP($B14,SZ!$A$1:$G$151,7,0),IF($A14="LU",VLOOKUP($B14,LU!$A$1:$G$150,7,0),IF($A14="ZG",VLOOKUP($B14,ZG!$A$1:$G$149,7,0),""))))))</f>
        <v/>
      </c>
      <c r="H14" s="45" t="str">
        <f>IF($A14="UR",VLOOKUP($B14,UR!$A$1:$H$150,8,0),IF($A14="OW",VLOOKUP($B14,OW!$A$1:$H$150,8,0),IF($A14="NW",VLOOKUP($B14,NW!$A$1:$H$150,8,0),IF($A14="SZ",VLOOKUP($B14,SZ!$A$1:$H$151,8,0),IF($A14="LU",VLOOKUP($B14,LU!$A$1:$H$150,8,0),IF($A14="ZG",VLOOKUP($B14,ZG!$A$1:$H$149,8,0),""))))))</f>
        <v/>
      </c>
      <c r="I14" s="128"/>
    </row>
    <row r="15" spans="1:9" s="21" customFormat="1" ht="24" customHeight="1">
      <c r="A15" s="19" t="s">
        <v>22</v>
      </c>
      <c r="B15" s="20" t="s">
        <v>22</v>
      </c>
      <c r="C15" s="44" t="str">
        <f>IF($A15="UR",VLOOKUP($B15,UR!$A$1:$C$93,3,0),IF($A15="OW",VLOOKUP($B15,OW!$A$1:$C$100,3,0),IF($A15="NW",VLOOKUP($B15,NW!$A$1:$C$99,3,0),IF($A15="SZ",VLOOKUP($B15,SZ!$A$1:$C$93,3,0),IF($A15="LU",VLOOKUP($B15,LU!$A$1:$C$91,3,0),IF($A15="ZG",VLOOKUP($B15,ZG!$A$1:$C$92,3,0),""))))))</f>
        <v/>
      </c>
      <c r="D15" s="44" t="str">
        <f>IF($A15="UR",VLOOKUP($B15,UR!$A$1:$E$93,4,0),IF($A15="OW",VLOOKUP($B15,OW!$A$1:$F$100,4,0),IF(A15="NW",VLOOKUP(B15,NW!$A$1:$E$99,4,0),IF($A15="SZ",VLOOKUP($B15,SZ!$A$1:$D$93,4,0),IF($A15="LU",VLOOKUP($B15,LU!$A$1:$D$91,4,0),IF($A15="ZG",VLOOKUP($B15,ZG!$A$1:$E$92,4,0),""))))))</f>
        <v/>
      </c>
      <c r="E15" s="44" t="str">
        <f>IF($A15="UR",VLOOKUP($B15,UR!$A$1:$G$150,5,0),IF($A15="OW",VLOOKUP($B15,OW!$A$1:$H$150,5,0),IF($A15="NW",VLOOKUP($B15,NW!$A$1:$G$150,5,0),IF($A15="SZ",VLOOKUP($B15,SZ!$A$1:$G$151,5,0),IF($A15="LU",VLOOKUP($B15,LU!$A$1:$G$150,5,0),IF($A15="ZG",VLOOKUP($B15,ZG!$A$1:$G$149,5,0),""))))))</f>
        <v/>
      </c>
      <c r="F15" s="85" t="str">
        <f>IF($A15="UR",VLOOKUP($B15,UR!$A$1:$G$150,6,0),IF($A15="OW",VLOOKUP($B15,OW!$A$1:$H$150,6,0),IF($A15="NW",VLOOKUP($B15,NW!$A$1:$G$150,6,0),IF($A15="SZ",VLOOKUP($B15,SZ!$A$1:$G$151,6,0),IF($A15="LU",VLOOKUP($B15,LU!$A$2:$G$150,6,0),IF($A15="ZG",VLOOKUP($B15,ZG!$A$1:$G$149,6,0),""))))))</f>
        <v/>
      </c>
      <c r="G15" s="45" t="str">
        <f>IF($A15="UR",VLOOKUP($B15,UR!$A$1:$G$150,7,0),IF($A15="OW",VLOOKUP($B15,OW!$A$1:$H$150,7,0),IF($A15="NW",VLOOKUP($B15,NW!$A$1:$G$150,7,0),IF($A15="SZ",VLOOKUP($B15,SZ!$A$1:$G$151,7,0),IF($A15="LU",VLOOKUP($B15,LU!$A$1:$G$150,7,0),IF($A15="ZG",VLOOKUP($B15,ZG!$A$1:$G$149,7,0),""))))))</f>
        <v/>
      </c>
      <c r="H15" s="45" t="str">
        <f>IF($A15="UR",VLOOKUP($B15,UR!$A$1:$H$150,8,0),IF($A15="OW",VLOOKUP($B15,OW!$A$1:$H$150,8,0),IF($A15="NW",VLOOKUP($B15,NW!$A$1:$H$150,8,0),IF($A15="SZ",VLOOKUP($B15,SZ!$A$1:$H$151,8,0),IF($A15="LU",VLOOKUP($B15,LU!$A$1:$H$150,8,0),IF($A15="ZG",VLOOKUP($B15,ZG!$A$1:$H$149,8,0),""))))))</f>
        <v/>
      </c>
      <c r="I15" s="128"/>
    </row>
    <row r="16" spans="1:9" s="21" customFormat="1" ht="24" customHeight="1">
      <c r="A16" s="19" t="s">
        <v>22</v>
      </c>
      <c r="B16" s="20" t="s">
        <v>22</v>
      </c>
      <c r="C16" s="44" t="str">
        <f>IF($A16="UR",VLOOKUP($B16,UR!$A$1:$C$93,3,0),IF($A16="OW",VLOOKUP($B16,OW!$A$1:$C$100,3,0),IF($A16="NW",VLOOKUP($B16,NW!$A$1:$C$99,3,0),IF($A16="SZ",VLOOKUP($B16,SZ!$A$1:$C$93,3,0),IF($A16="LU",VLOOKUP($B16,LU!$A$1:$C$91,3,0),IF($A16="ZG",VLOOKUP($B16,ZG!$A$1:$C$92,3,0),""))))))</f>
        <v/>
      </c>
      <c r="D16" s="44" t="str">
        <f>IF($A16="UR",VLOOKUP($B16,UR!$A$1:$E$93,4,0),IF($A16="OW",VLOOKUP($B16,OW!$A$1:$F$100,4,0),IF(A16="NW",VLOOKUP(B16,NW!$A$1:$E$99,4,0),IF($A16="SZ",VLOOKUP($B16,SZ!$A$1:$D$93,4,0),IF($A16="LU",VLOOKUP($B16,LU!$A$1:$D$91,4,0),IF($A16="ZG",VLOOKUP($B16,ZG!$A$1:$E$92,4,0),""))))))</f>
        <v/>
      </c>
      <c r="E16" s="44" t="str">
        <f>IF($A16="UR",VLOOKUP($B16,UR!$A$1:$G$150,5,0),IF($A16="OW",VLOOKUP($B16,OW!$A$1:$H$150,5,0),IF($A16="NW",VLOOKUP($B16,NW!$A$1:$G$150,5,0),IF($A16="SZ",VLOOKUP($B16,SZ!$A$1:$G$151,5,0),IF($A16="LU",VLOOKUP($B16,LU!$A$1:$G$150,5,0),IF($A16="ZG",VLOOKUP($B16,ZG!$A$1:$G$149,5,0),""))))))</f>
        <v/>
      </c>
      <c r="F16" s="85" t="str">
        <f>IF($A16="UR",VLOOKUP($B16,UR!$A$1:$G$150,6,0),IF($A16="OW",VLOOKUP($B16,OW!$A$1:$H$150,6,0),IF($A16="NW",VLOOKUP($B16,NW!$A$1:$G$150,6,0),IF($A16="SZ",VLOOKUP($B16,SZ!$A$1:$G$151,6,0),IF($A16="LU",VLOOKUP($B16,LU!$A$2:$G$150,6,0),IF($A16="ZG",VLOOKUP($B16,ZG!$A$1:$G$149,6,0),""))))))</f>
        <v/>
      </c>
      <c r="G16" s="45" t="str">
        <f>IF($A16="UR",VLOOKUP($B16,UR!$A$1:$G$150,7,0),IF($A16="OW",VLOOKUP($B16,OW!$A$1:$H$150,7,0),IF($A16="NW",VLOOKUP($B16,NW!$A$1:$G$150,7,0),IF($A16="SZ",VLOOKUP($B16,SZ!$A$1:$G$151,7,0),IF($A16="LU",VLOOKUP($B16,LU!$A$1:$G$150,7,0),IF($A16="ZG",VLOOKUP($B16,ZG!$A$1:$G$149,7,0),""))))))</f>
        <v/>
      </c>
      <c r="H16" s="45" t="str">
        <f>IF($A16="UR",VLOOKUP($B16,UR!$A$1:$H$150,8,0),IF($A16="OW",VLOOKUP($B16,OW!$A$1:$H$150,8,0),IF($A16="NW",VLOOKUP($B16,NW!$A$1:$H$150,8,0),IF($A16="SZ",VLOOKUP($B16,SZ!$A$1:$H$151,8,0),IF($A16="LU",VLOOKUP($B16,LU!$A$1:$H$150,8,0),IF($A16="ZG",VLOOKUP($B16,ZG!$A$1:$H$149,8,0),""))))))</f>
        <v/>
      </c>
      <c r="I16" s="128"/>
    </row>
    <row r="17" spans="1:9" s="21" customFormat="1" ht="24" customHeight="1">
      <c r="A17" s="19" t="s">
        <v>22</v>
      </c>
      <c r="B17" s="20" t="s">
        <v>22</v>
      </c>
      <c r="C17" s="44" t="str">
        <f>IF($A17="UR",VLOOKUP($B17,UR!$A$1:$C$93,3,0),IF($A17="OW",VLOOKUP($B17,OW!$A$1:$C$100,3,0),IF($A17="NW",VLOOKUP($B17,NW!$A$1:$C$99,3,0),IF($A17="SZ",VLOOKUP($B17,SZ!$A$1:$C$93,3,0),IF($A17="LU",VLOOKUP($B17,LU!$A$1:$C$91,3,0),IF($A17="ZG",VLOOKUP($B17,ZG!$A$1:$C$92,3,0),""))))))</f>
        <v/>
      </c>
      <c r="D17" s="44" t="str">
        <f>IF($A17="UR",VLOOKUP($B17,UR!$A$1:$E$93,4,0),IF($A17="OW",VLOOKUP($B17,OW!$A$1:$F$100,4,0),IF(A17="NW",VLOOKUP(B17,NW!$A$1:$E$99,4,0),IF($A17="SZ",VLOOKUP($B17,SZ!$A$1:$D$93,4,0),IF($A17="LU",VLOOKUP($B17,LU!$A$1:$D$91,4,0),IF($A17="ZG",VLOOKUP($B17,ZG!$A$1:$E$92,4,0),""))))))</f>
        <v/>
      </c>
      <c r="E17" s="44" t="str">
        <f>IF($A17="UR",VLOOKUP($B17,UR!$A$1:$G$150,5,0),IF($A17="OW",VLOOKUP($B17,OW!$A$1:$H$150,5,0),IF($A17="NW",VLOOKUP($B17,NW!$A$1:$G$150,5,0),IF($A17="SZ",VLOOKUP($B17,SZ!$A$1:$G$151,5,0),IF($A17="LU",VLOOKUP($B17,LU!$A$1:$G$150,5,0),IF($A17="ZG",VLOOKUP($B17,ZG!$A$1:$G$149,5,0),""))))))</f>
        <v/>
      </c>
      <c r="F17" s="85" t="str">
        <f>IF($A17="UR",VLOOKUP($B17,UR!$A$1:$G$150,6,0),IF($A17="OW",VLOOKUP($B17,OW!$A$1:$H$150,6,0),IF($A17="NW",VLOOKUP($B17,NW!$A$1:$G$150,6,0),IF($A17="SZ",VLOOKUP($B17,SZ!$A$1:$G$151,6,0),IF($A17="LU",VLOOKUP($B17,LU!$A$2:$G$150,6,0),IF($A17="ZG",VLOOKUP($B17,ZG!$A$1:$G$149,6,0),""))))))</f>
        <v/>
      </c>
      <c r="G17" s="45" t="str">
        <f>IF($A17="UR",VLOOKUP($B17,UR!$A$1:$G$150,7,0),IF($A17="OW",VLOOKUP($B17,OW!$A$1:$H$150,7,0),IF($A17="NW",VLOOKUP($B17,NW!$A$1:$G$150,7,0),IF($A17="SZ",VLOOKUP($B17,SZ!$A$1:$G$151,7,0),IF($A17="LU",VLOOKUP($B17,LU!$A$1:$G$150,7,0),IF($A17="ZG",VLOOKUP($B17,ZG!$A$1:$G$149,7,0),""))))))</f>
        <v/>
      </c>
      <c r="H17" s="45" t="str">
        <f>IF($A17="UR",VLOOKUP($B17,UR!$A$1:$H$150,8,0),IF($A17="OW",VLOOKUP($B17,OW!$A$1:$H$150,8,0),IF($A17="NW",VLOOKUP($B17,NW!$A$1:$H$150,8,0),IF($A17="SZ",VLOOKUP($B17,SZ!$A$1:$H$151,8,0),IF($A17="LU",VLOOKUP($B17,LU!$A$1:$H$150,8,0),IF($A17="ZG",VLOOKUP($B17,ZG!$A$1:$H$149,8,0),""))))))</f>
        <v/>
      </c>
      <c r="I17" s="128"/>
    </row>
    <row r="18" spans="1:9" s="21" customFormat="1" ht="24" customHeight="1">
      <c r="A18" s="19" t="s">
        <v>22</v>
      </c>
      <c r="B18" s="20" t="s">
        <v>22</v>
      </c>
      <c r="C18" s="44" t="str">
        <f>IF($A18="UR",VLOOKUP($B18,UR!$A$1:$C$93,3,0),IF($A18="OW",VLOOKUP($B18,OW!$A$1:$C$100,3,0),IF($A18="NW",VLOOKUP($B18,NW!$A$1:$C$99,3,0),IF($A18="SZ",VLOOKUP($B18,SZ!$A$1:$C$93,3,0),IF($A18="LU",VLOOKUP($B18,LU!$A$1:$C$91,3,0),IF($A18="ZG",VLOOKUP($B18,ZG!$A$1:$C$92,3,0),""))))))</f>
        <v/>
      </c>
      <c r="D18" s="44" t="str">
        <f>IF($A18="UR",VLOOKUP($B18,UR!$A$1:$E$93,4,0),IF($A18="OW",VLOOKUP($B18,OW!$A$1:$F$100,4,0),IF(A18="NW",VLOOKUP(B18,NW!$A$1:$E$99,4,0),IF($A18="SZ",VLOOKUP($B18,SZ!$A$1:$D$93,4,0),IF($A18="LU",VLOOKUP($B18,LU!$A$1:$D$91,4,0),IF($A18="ZG",VLOOKUP($B18,ZG!$A$1:$E$92,4,0),""))))))</f>
        <v/>
      </c>
      <c r="E18" s="44" t="str">
        <f>IF($A18="UR",VLOOKUP($B18,UR!$A$1:$G$150,5,0),IF($A18="OW",VLOOKUP($B18,OW!$A$1:$H$150,5,0),IF($A18="NW",VLOOKUP($B18,NW!$A$1:$G$150,5,0),IF($A18="SZ",VLOOKUP($B18,SZ!$A$1:$G$151,5,0),IF($A18="LU",VLOOKUP($B18,LU!$A$1:$G$150,5,0),IF($A18="ZG",VLOOKUP($B18,ZG!$A$1:$G$149,5,0),""))))))</f>
        <v/>
      </c>
      <c r="F18" s="85" t="str">
        <f>IF($A18="UR",VLOOKUP($B18,UR!$A$1:$G$150,6,0),IF($A18="OW",VLOOKUP($B18,OW!$A$1:$H$150,6,0),IF($A18="NW",VLOOKUP($B18,NW!$A$1:$G$150,6,0),IF($A18="SZ",VLOOKUP($B18,SZ!$A$1:$G$151,6,0),IF($A18="LU",VLOOKUP($B18,LU!$A$2:$G$150,6,0),IF($A18="ZG",VLOOKUP($B18,ZG!$A$1:$G$149,6,0),""))))))</f>
        <v/>
      </c>
      <c r="G18" s="45" t="str">
        <f>IF($A18="UR",VLOOKUP($B18,UR!$A$1:$G$150,7,0),IF($A18="OW",VLOOKUP($B18,OW!$A$1:$H$150,7,0),IF($A18="NW",VLOOKUP($B18,NW!$A$1:$G$150,7,0),IF($A18="SZ",VLOOKUP($B18,SZ!$A$1:$G$151,7,0),IF($A18="LU",VLOOKUP($B18,LU!$A$1:$G$150,7,0),IF($A18="ZG",VLOOKUP($B18,ZG!$A$1:$G$149,7,0),""))))))</f>
        <v/>
      </c>
      <c r="H18" s="45" t="str">
        <f>IF($A18="UR",VLOOKUP($B18,UR!$A$1:$H$150,8,0),IF($A18="OW",VLOOKUP($B18,OW!$A$1:$H$150,8,0),IF($A18="NW",VLOOKUP($B18,NW!$A$1:$H$150,8,0),IF($A18="SZ",VLOOKUP($B18,SZ!$A$1:$H$151,8,0),IF($A18="LU",VLOOKUP($B18,LU!$A$1:$H$150,8,0),IF($A18="ZG",VLOOKUP($B18,ZG!$A$1:$H$149,8,0),""))))))</f>
        <v/>
      </c>
      <c r="I18" s="128"/>
    </row>
    <row r="19" spans="1:9" s="21" customFormat="1" ht="24" customHeight="1">
      <c r="A19" s="19" t="s">
        <v>22</v>
      </c>
      <c r="B19" s="20" t="s">
        <v>22</v>
      </c>
      <c r="C19" s="44" t="str">
        <f>IF($A19="UR",VLOOKUP($B19,UR!$A$1:$C$93,3,0),IF($A19="OW",VLOOKUP($B19,OW!$A$1:$C$100,3,0),IF($A19="NW",VLOOKUP($B19,NW!$A$1:$C$99,3,0),IF($A19="SZ",VLOOKUP($B19,SZ!$A$1:$C$93,3,0),IF($A19="LU",VLOOKUP($B19,LU!$A$1:$C$91,3,0),IF($A19="ZG",VLOOKUP($B19,ZG!$A$1:$C$92,3,0),""))))))</f>
        <v/>
      </c>
      <c r="D19" s="44" t="str">
        <f>IF($A19="UR",VLOOKUP($B19,UR!$A$1:$E$93,4,0),IF($A19="OW",VLOOKUP($B19,OW!$A$1:$F$100,4,0),IF(A19="NW",VLOOKUP(B19,NW!$A$1:$E$99,4,0),IF($A19="SZ",VLOOKUP($B19,SZ!$A$1:$D$93,4,0),IF($A19="LU",VLOOKUP($B19,LU!$A$1:$D$91,4,0),IF($A19="ZG",VLOOKUP($B19,ZG!$A$1:$E$92,4,0),""))))))</f>
        <v/>
      </c>
      <c r="E19" s="44" t="str">
        <f>IF($A19="UR",VLOOKUP($B19,UR!$A$1:$G$150,5,0),IF($A19="OW",VLOOKUP($B19,OW!$A$1:$H$150,5,0),IF($A19="NW",VLOOKUP($B19,NW!$A$1:$G$150,5,0),IF($A19="SZ",VLOOKUP($B19,SZ!$A$1:$G$151,5,0),IF($A19="LU",VLOOKUP($B19,LU!$A$1:$G$150,5,0),IF($A19="ZG",VLOOKUP($B19,ZG!$A$1:$G$149,5,0),""))))))</f>
        <v/>
      </c>
      <c r="F19" s="85" t="str">
        <f>IF($A19="UR",VLOOKUP($B19,UR!$A$1:$G$150,6,0),IF($A19="OW",VLOOKUP($B19,OW!$A$1:$H$150,6,0),IF($A19="NW",VLOOKUP($B19,NW!$A$1:$G$150,6,0),IF($A19="SZ",VLOOKUP($B19,SZ!$A$1:$G$151,6,0),IF($A19="LU",VLOOKUP($B19,LU!$A$2:$G$150,6,0),IF($A19="ZG",VLOOKUP($B19,ZG!$A$1:$G$149,6,0),""))))))</f>
        <v/>
      </c>
      <c r="G19" s="45" t="str">
        <f>IF($A19="UR",VLOOKUP($B19,UR!$A$1:$G$150,7,0),IF($A19="OW",VLOOKUP($B19,OW!$A$1:$H$150,7,0),IF($A19="NW",VLOOKUP($B19,NW!$A$1:$G$150,7,0),IF($A19="SZ",VLOOKUP($B19,SZ!$A$1:$G$151,7,0),IF($A19="LU",VLOOKUP($B19,LU!$A$1:$G$150,7,0),IF($A19="ZG",VLOOKUP($B19,ZG!$A$1:$G$149,7,0),""))))))</f>
        <v/>
      </c>
      <c r="H19" s="45" t="str">
        <f>IF($A19="UR",VLOOKUP($B19,UR!$A$1:$H$150,8,0),IF($A19="OW",VLOOKUP($B19,OW!$A$1:$H$150,8,0),IF($A19="NW",VLOOKUP($B19,NW!$A$1:$H$150,8,0),IF($A19="SZ",VLOOKUP($B19,SZ!$A$1:$H$151,8,0),IF($A19="LU",VLOOKUP($B19,LU!$A$1:$H$150,8,0),IF($A19="ZG",VLOOKUP($B19,ZG!$A$1:$H$149,8,0),""))))))</f>
        <v/>
      </c>
      <c r="I19" s="128"/>
    </row>
    <row r="20" spans="1:9" s="21" customFormat="1" ht="24" customHeight="1">
      <c r="A20" s="19" t="s">
        <v>22</v>
      </c>
      <c r="B20" s="20" t="s">
        <v>22</v>
      </c>
      <c r="C20" s="44" t="str">
        <f>IF($A20="UR",VLOOKUP($B20,UR!$A$1:$C$93,3,0),IF($A20="OW",VLOOKUP($B20,OW!$A$1:$C$100,3,0),IF($A20="NW",VLOOKUP($B20,NW!$A$1:$C$99,3,0),IF($A20="SZ",VLOOKUP($B20,SZ!$A$1:$C$93,3,0),IF($A20="LU",VLOOKUP($B20,LU!$A$1:$C$91,3,0),IF($A20="ZG",VLOOKUP($B20,ZG!$A$1:$C$92,3,0),""))))))</f>
        <v/>
      </c>
      <c r="D20" s="44" t="str">
        <f>IF($A20="UR",VLOOKUP($B20,UR!$A$1:$E$93,4,0),IF($A20="OW",VLOOKUP($B20,OW!$A$1:$F$100,4,0),IF(A20="NW",VLOOKUP(B20,NW!$A$1:$E$99,4,0),IF($A20="SZ",VLOOKUP($B20,SZ!$A$1:$D$93,4,0),IF($A20="LU",VLOOKUP($B20,LU!$A$1:$D$91,4,0),IF($A20="ZG",VLOOKUP($B20,ZG!$A$1:$E$92,4,0),""))))))</f>
        <v/>
      </c>
      <c r="E20" s="44" t="str">
        <f>IF($A20="UR",VLOOKUP($B20,UR!$A$1:$G$150,5,0),IF($A20="OW",VLOOKUP($B20,OW!$A$1:$H$150,5,0),IF($A20="NW",VLOOKUP($B20,NW!$A$1:$G$150,5,0),IF($A20="SZ",VLOOKUP($B20,SZ!$A$1:$G$151,5,0),IF($A20="LU",VLOOKUP($B20,LU!$A$1:$G$150,5,0),IF($A20="ZG",VLOOKUP($B20,ZG!$A$1:$G$149,5,0),""))))))</f>
        <v/>
      </c>
      <c r="F20" s="85" t="str">
        <f>IF($A20="UR",VLOOKUP($B20,UR!$A$1:$G$150,6,0),IF($A20="OW",VLOOKUP($B20,OW!$A$1:$H$150,6,0),IF($A20="NW",VLOOKUP($B20,NW!$A$1:$G$150,6,0),IF($A20="SZ",VLOOKUP($B20,SZ!$A$1:$G$151,6,0),IF($A20="LU",VLOOKUP($B20,LU!$A$2:$G$150,6,0),IF($A20="ZG",VLOOKUP($B20,ZG!$A$1:$G$149,6,0),""))))))</f>
        <v/>
      </c>
      <c r="G20" s="45" t="str">
        <f>IF($A20="UR",VLOOKUP($B20,UR!$A$1:$G$150,7,0),IF($A20="OW",VLOOKUP($B20,OW!$A$1:$H$150,7,0),IF($A20="NW",VLOOKUP($B20,NW!$A$1:$G$150,7,0),IF($A20="SZ",VLOOKUP($B20,SZ!$A$1:$G$151,7,0),IF($A20="LU",VLOOKUP($B20,LU!$A$1:$G$150,7,0),IF($A20="ZG",VLOOKUP($B20,ZG!$A$1:$G$149,7,0),""))))))</f>
        <v/>
      </c>
      <c r="H20" s="45" t="str">
        <f>IF($A20="UR",VLOOKUP($B20,UR!$A$1:$H$150,8,0),IF($A20="OW",VLOOKUP($B20,OW!$A$1:$H$150,8,0),IF($A20="NW",VLOOKUP($B20,NW!$A$1:$H$150,8,0),IF($A20="SZ",VLOOKUP($B20,SZ!$A$1:$H$151,8,0),IF($A20="LU",VLOOKUP($B20,LU!$A$1:$H$150,8,0),IF($A20="ZG",VLOOKUP($B20,ZG!$A$1:$H$149,8,0),""))))))</f>
        <v/>
      </c>
      <c r="I20" s="128"/>
    </row>
    <row r="21" spans="1:9" s="21" customFormat="1" ht="24" customHeight="1">
      <c r="A21" s="19" t="s">
        <v>22</v>
      </c>
      <c r="B21" s="20" t="s">
        <v>22</v>
      </c>
      <c r="C21" s="44" t="str">
        <f>IF($A21="UR",VLOOKUP($B21,UR!$A$1:$C$93,3,0),IF($A21="OW",VLOOKUP($B21,OW!$A$1:$C$100,3,0),IF($A21="NW",VLOOKUP($B21,NW!$A$1:$C$99,3,0),IF($A21="SZ",VLOOKUP($B21,SZ!$A$1:$C$93,3,0),IF($A21="LU",VLOOKUP($B21,LU!$A$1:$C$91,3,0),IF($A21="ZG",VLOOKUP($B21,ZG!$A$1:$C$92,3,0),""))))))</f>
        <v/>
      </c>
      <c r="D21" s="44" t="str">
        <f>IF($A21="UR",VLOOKUP($B21,UR!$A$1:$E$93,4,0),IF($A21="OW",VLOOKUP($B21,OW!$A$1:$F$100,4,0),IF(A21="NW",VLOOKUP(B21,NW!$A$1:$E$99,4,0),IF($A21="SZ",VLOOKUP($B21,SZ!$A$1:$D$93,4,0),IF($A21="LU",VLOOKUP($B21,LU!$A$1:$D$91,4,0),IF($A21="ZG",VLOOKUP($B21,ZG!$A$1:$E$92,4,0),""))))))</f>
        <v/>
      </c>
      <c r="E21" s="44" t="str">
        <f>IF($A21="UR",VLOOKUP($B21,UR!$A$1:$G$150,5,0),IF($A21="OW",VLOOKUP($B21,OW!$A$1:$H$150,5,0),IF($A21="NW",VLOOKUP($B21,NW!$A$1:$G$150,5,0),IF($A21="SZ",VLOOKUP($B21,SZ!$A$1:$G$151,5,0),IF($A21="LU",VLOOKUP($B21,LU!$A$1:$G$150,5,0),IF($A21="ZG",VLOOKUP($B21,ZG!$A$1:$G$149,5,0),""))))))</f>
        <v/>
      </c>
      <c r="F21" s="85" t="str">
        <f>IF($A21="UR",VLOOKUP($B21,UR!$A$1:$G$150,6,0),IF($A21="OW",VLOOKUP($B21,OW!$A$1:$H$150,6,0),IF($A21="NW",VLOOKUP($B21,NW!$A$1:$G$150,6,0),IF($A21="SZ",VLOOKUP($B21,SZ!$A$1:$G$151,6,0),IF($A21="LU",VLOOKUP($B21,LU!$A$2:$G$150,6,0),IF($A21="ZG",VLOOKUP($B21,ZG!$A$1:$G$149,6,0),""))))))</f>
        <v/>
      </c>
      <c r="G21" s="45" t="str">
        <f>IF($A21="UR",VLOOKUP($B21,UR!$A$1:$G$150,7,0),IF($A21="OW",VLOOKUP($B21,OW!$A$1:$H$150,7,0),IF($A21="NW",VLOOKUP($B21,NW!$A$1:$G$150,7,0),IF($A21="SZ",VLOOKUP($B21,SZ!$A$1:$G$151,7,0),IF($A21="LU",VLOOKUP($B21,LU!$A$1:$G$150,7,0),IF($A21="ZG",VLOOKUP($B21,ZG!$A$1:$G$149,7,0),""))))))</f>
        <v/>
      </c>
      <c r="H21" s="45" t="str">
        <f>IF($A21="UR",VLOOKUP($B21,UR!$A$1:$H$150,8,0),IF($A21="OW",VLOOKUP($B21,OW!$A$1:$H$150,8,0),IF($A21="NW",VLOOKUP($B21,NW!$A$1:$H$150,8,0),IF($A21="SZ",VLOOKUP($B21,SZ!$A$1:$H$151,8,0),IF($A21="LU",VLOOKUP($B21,LU!$A$1:$H$150,8,0),IF($A21="ZG",VLOOKUP($B21,ZG!$A$1:$H$149,8,0),""))))))</f>
        <v/>
      </c>
      <c r="I21" s="128"/>
    </row>
    <row r="22" spans="1:9" s="21" customFormat="1" ht="24" customHeight="1">
      <c r="A22" s="19" t="s">
        <v>22</v>
      </c>
      <c r="B22" s="20" t="s">
        <v>22</v>
      </c>
      <c r="C22" s="44" t="str">
        <f>IF($A22="UR",VLOOKUP($B22,UR!$A$1:$C$93,3,0),IF($A22="OW",VLOOKUP($B22,OW!$A$1:$C$100,3,0),IF($A22="NW",VLOOKUP($B22,NW!$A$1:$C$99,3,0),IF($A22="SZ",VLOOKUP($B22,SZ!$A$1:$C$93,3,0),IF($A22="LU",VLOOKUP($B22,LU!$A$1:$C$91,3,0),IF($A22="ZG",VLOOKUP($B22,ZG!$A$1:$C$92,3,0),""))))))</f>
        <v/>
      </c>
      <c r="D22" s="44" t="str">
        <f>IF($A22="UR",VLOOKUP($B22,UR!$A$1:$E$93,4,0),IF($A22="OW",VLOOKUP($B22,OW!$A$1:$F$100,4,0),IF(A22="NW",VLOOKUP(B22,NW!$A$1:$E$99,4,0),IF($A22="SZ",VLOOKUP($B22,SZ!$A$1:$D$93,4,0),IF($A22="LU",VLOOKUP($B22,LU!$A$1:$D$91,4,0),IF($A22="ZG",VLOOKUP($B22,ZG!$A$1:$E$92,4,0),""))))))</f>
        <v/>
      </c>
      <c r="E22" s="44" t="str">
        <f>IF($A22="UR",VLOOKUP($B22,UR!$A$1:$G$150,5,0),IF($A22="OW",VLOOKUP($B22,OW!$A$1:$H$150,5,0),IF($A22="NW",VLOOKUP($B22,NW!$A$1:$G$150,5,0),IF($A22="SZ",VLOOKUP($B22,SZ!$A$1:$G$151,5,0),IF($A22="LU",VLOOKUP($B22,LU!$A$1:$G$150,5,0),IF($A22="ZG",VLOOKUP($B22,ZG!$A$1:$G$149,5,0),""))))))</f>
        <v/>
      </c>
      <c r="F22" s="85" t="str">
        <f>IF($A22="UR",VLOOKUP($B22,UR!$A$1:$G$150,6,0),IF($A22="OW",VLOOKUP($B22,OW!$A$1:$H$150,6,0),IF($A22="NW",VLOOKUP($B22,NW!$A$1:$G$150,6,0),IF($A22="SZ",VLOOKUP($B22,SZ!$A$1:$G$151,6,0),IF($A22="LU",VLOOKUP($B22,LU!$A$2:$G$150,6,0),IF($A22="ZG",VLOOKUP($B22,ZG!$A$1:$G$149,6,0),""))))))</f>
        <v/>
      </c>
      <c r="G22" s="45" t="str">
        <f>IF($A22="UR",VLOOKUP($B22,UR!$A$1:$G$150,7,0),IF($A22="OW",VLOOKUP($B22,OW!$A$1:$H$150,7,0),IF($A22="NW",VLOOKUP($B22,NW!$A$1:$G$150,7,0),IF($A22="SZ",VLOOKUP($B22,SZ!$A$1:$G$151,7,0),IF($A22="LU",VLOOKUP($B22,LU!$A$1:$G$150,7,0),IF($A22="ZG",VLOOKUP($B22,ZG!$A$1:$G$149,7,0),""))))))</f>
        <v/>
      </c>
      <c r="H22" s="45" t="str">
        <f>IF($A22="UR",VLOOKUP($B22,UR!$A$1:$H$150,8,0),IF($A22="OW",VLOOKUP($B22,OW!$A$1:$H$150,8,0),IF($A22="NW",VLOOKUP($B22,NW!$A$1:$H$150,8,0),IF($A22="SZ",VLOOKUP($B22,SZ!$A$1:$H$151,8,0),IF($A22="LU",VLOOKUP($B22,LU!$A$1:$H$150,8,0),IF($A22="ZG",VLOOKUP($B22,ZG!$A$1:$H$149,8,0),""))))))</f>
        <v/>
      </c>
      <c r="I22" s="128"/>
    </row>
    <row r="23" spans="1:9" s="21" customFormat="1" ht="24" customHeight="1">
      <c r="A23" s="19" t="s">
        <v>22</v>
      </c>
      <c r="B23" s="20" t="s">
        <v>22</v>
      </c>
      <c r="C23" s="44" t="str">
        <f>IF($A23="UR",VLOOKUP($B23,UR!$A$1:$C$93,3,0),IF($A23="OW",VLOOKUP($B23,OW!$A$1:$C$100,3,0),IF($A23="NW",VLOOKUP($B23,NW!$A$1:$C$99,3,0),IF($A23="SZ",VLOOKUP($B23,SZ!$A$1:$C$93,3,0),IF($A23="LU",VLOOKUP($B23,LU!$A$1:$C$91,3,0),IF($A23="ZG",VLOOKUP($B23,ZG!$A$1:$C$92,3,0),""))))))</f>
        <v/>
      </c>
      <c r="D23" s="44" t="str">
        <f>IF($A23="UR",VLOOKUP($B23,UR!$A$1:$E$93,4,0),IF($A23="OW",VLOOKUP($B23,OW!$A$1:$F$100,4,0),IF(A23="NW",VLOOKUP(B23,NW!$A$1:$E$99,4,0),IF($A23="SZ",VLOOKUP($B23,SZ!$A$1:$D$93,4,0),IF($A23="LU",VLOOKUP($B23,LU!$A$1:$D$91,4,0),IF($A23="ZG",VLOOKUP($B23,ZG!$A$1:$E$92,4,0),""))))))</f>
        <v/>
      </c>
      <c r="E23" s="44" t="str">
        <f>IF($A23="UR",VLOOKUP($B23,UR!$A$1:$G$150,5,0),IF($A23="OW",VLOOKUP($B23,OW!$A$1:$H$150,5,0),IF($A23="NW",VLOOKUP($B23,NW!$A$1:$G$150,5,0),IF($A23="SZ",VLOOKUP($B23,SZ!$A$1:$G$151,5,0),IF($A23="LU",VLOOKUP($B23,LU!$A$1:$G$150,5,0),IF($A23="ZG",VLOOKUP($B23,ZG!$A$1:$G$149,5,0),""))))))</f>
        <v/>
      </c>
      <c r="F23" s="85" t="str">
        <f>IF($A23="UR",VLOOKUP($B23,UR!$A$1:$G$150,6,0),IF($A23="OW",VLOOKUP($B23,OW!$A$1:$H$150,6,0),IF($A23="NW",VLOOKUP($B23,NW!$A$1:$G$150,6,0),IF($A23="SZ",VLOOKUP($B23,SZ!$A$1:$G$151,6,0),IF($A23="LU",VLOOKUP($B23,LU!$A$2:$G$150,6,0),IF($A23="ZG",VLOOKUP($B23,ZG!$A$1:$G$149,6,0),""))))))</f>
        <v/>
      </c>
      <c r="G23" s="45" t="str">
        <f>IF($A23="UR",VLOOKUP($B23,UR!$A$1:$G$150,7,0),IF($A23="OW",VLOOKUP($B23,OW!$A$1:$H$150,7,0),IF($A23="NW",VLOOKUP($B23,NW!$A$1:$G$150,7,0),IF($A23="SZ",VLOOKUP($B23,SZ!$A$1:$G$151,7,0),IF($A23="LU",VLOOKUP($B23,LU!$A$1:$G$150,7,0),IF($A23="ZG",VLOOKUP($B23,ZG!$A$1:$G$149,7,0),""))))))</f>
        <v/>
      </c>
      <c r="H23" s="45" t="str">
        <f>IF($A23="UR",VLOOKUP($B23,UR!$A$1:$H$150,8,0),IF($A23="OW",VLOOKUP($B23,OW!$A$1:$H$150,8,0),IF($A23="NW",VLOOKUP($B23,NW!$A$1:$H$150,8,0),IF($A23="SZ",VLOOKUP($B23,SZ!$A$1:$H$151,8,0),IF($A23="LU",VLOOKUP($B23,LU!$A$1:$H$150,8,0),IF($A23="ZG",VLOOKUP($B23,ZG!$A$1:$H$149,8,0),""))))))</f>
        <v/>
      </c>
      <c r="I23" s="128"/>
    </row>
    <row r="24" spans="1:9" ht="17.45" customHeight="1">
      <c r="A24" s="16"/>
      <c r="B24" s="17"/>
      <c r="C24" s="18"/>
      <c r="D24" s="46" t="s">
        <v>45</v>
      </c>
      <c r="E24" s="46"/>
      <c r="F24" s="47">
        <f>SUM(F14:F23)</f>
        <v>0</v>
      </c>
      <c r="G24" s="48">
        <f>SUM(G14:G23)</f>
        <v>0</v>
      </c>
      <c r="H24" s="27">
        <f>IF(SUM(H14:H23)&lt;400,SUM(H14:H23),400)</f>
        <v>0</v>
      </c>
    </row>
    <row r="25" spans="1:9" ht="17.45" customHeight="1">
      <c r="C25" s="166"/>
      <c r="D25" s="166"/>
      <c r="E25" s="166"/>
      <c r="F25" s="166"/>
      <c r="G25" s="166"/>
      <c r="H25" s="129"/>
      <c r="I25" s="129"/>
    </row>
    <row r="26" spans="1:9" ht="23.25" customHeight="1">
      <c r="A26" s="178" t="s">
        <v>144</v>
      </c>
      <c r="B26" s="179"/>
      <c r="C26" s="179"/>
      <c r="D26" s="179"/>
      <c r="E26" s="179"/>
      <c r="F26" s="179"/>
      <c r="G26" s="179"/>
      <c r="H26" s="179"/>
    </row>
    <row r="27" spans="1:9" ht="24.75" customHeight="1">
      <c r="A27" s="180" t="s">
        <v>793</v>
      </c>
      <c r="B27" s="180"/>
      <c r="C27" s="180"/>
      <c r="D27" s="180"/>
      <c r="E27" s="180"/>
      <c r="F27" s="180"/>
      <c r="G27" s="180"/>
      <c r="H27" s="86" t="s">
        <v>794</v>
      </c>
    </row>
    <row r="28" spans="1:9" ht="19.5" customHeight="1">
      <c r="A28" s="39" t="s">
        <v>6</v>
      </c>
      <c r="B28" s="39" t="s">
        <v>16</v>
      </c>
      <c r="C28" s="39" t="s">
        <v>7</v>
      </c>
      <c r="D28" s="39" t="s">
        <v>21</v>
      </c>
      <c r="E28" s="39"/>
      <c r="F28" s="40" t="s">
        <v>39</v>
      </c>
      <c r="G28" s="39" t="s">
        <v>40</v>
      </c>
      <c r="H28" s="39" t="s">
        <v>41</v>
      </c>
    </row>
    <row r="29" spans="1:9" s="21" customFormat="1" ht="27.2" customHeight="1">
      <c r="A29" s="22"/>
      <c r="B29" s="22"/>
      <c r="C29" s="22"/>
      <c r="D29" s="22"/>
      <c r="E29" s="22"/>
      <c r="F29" s="42"/>
      <c r="G29" s="23"/>
      <c r="H29" s="23"/>
    </row>
    <row r="30" spans="1:9" s="21" customFormat="1" ht="27.2" customHeight="1">
      <c r="A30" s="22"/>
      <c r="B30" s="22"/>
      <c r="C30" s="22"/>
      <c r="D30" s="22"/>
      <c r="E30" s="22"/>
      <c r="F30" s="42"/>
      <c r="G30" s="23"/>
      <c r="H30" s="23"/>
    </row>
    <row r="31" spans="1:9" s="21" customFormat="1" ht="27.2" customHeight="1">
      <c r="A31" s="22"/>
      <c r="B31" s="22"/>
      <c r="C31" s="22"/>
      <c r="D31" s="22"/>
      <c r="E31" s="22"/>
      <c r="F31" s="42"/>
      <c r="G31" s="23"/>
      <c r="H31" s="23"/>
    </row>
    <row r="32" spans="1:9" s="21" customFormat="1" ht="27.2" customHeight="1">
      <c r="A32" s="22"/>
      <c r="B32" s="22"/>
      <c r="C32" s="22"/>
      <c r="D32" s="22"/>
      <c r="E32" s="22"/>
      <c r="F32" s="42"/>
      <c r="G32" s="23"/>
      <c r="H32" s="23"/>
    </row>
    <row r="33" spans="1:11" s="21" customFormat="1" ht="27.2" customHeight="1">
      <c r="A33" s="22"/>
      <c r="B33" s="22"/>
      <c r="C33" s="22"/>
      <c r="D33" s="22"/>
      <c r="E33" s="22"/>
      <c r="F33" s="42"/>
      <c r="G33" s="24"/>
      <c r="H33" s="23"/>
    </row>
    <row r="34" spans="1:11" s="21" customFormat="1" ht="17.45" customHeight="1">
      <c r="B34" s="172" t="s">
        <v>791</v>
      </c>
      <c r="C34" s="173"/>
      <c r="D34" s="173"/>
      <c r="E34" s="174"/>
      <c r="F34" s="25">
        <f>SUM(F29:F33)</f>
        <v>0</v>
      </c>
      <c r="G34" s="26">
        <f>SUM(G29:G33)</f>
        <v>0</v>
      </c>
      <c r="H34" s="27">
        <f>IF(SUM(H29:H33)&lt;400,SUM(H29:H33),400)</f>
        <v>0</v>
      </c>
    </row>
    <row r="35" spans="1:11" s="21" customFormat="1"/>
    <row r="36" spans="1:11" s="21" customFormat="1" ht="17.45" customHeight="1">
      <c r="C36" s="157" t="s">
        <v>46</v>
      </c>
      <c r="D36" s="158"/>
      <c r="E36" s="159"/>
      <c r="F36" s="59">
        <f>SUM(F24,F34)</f>
        <v>0</v>
      </c>
      <c r="G36" s="60">
        <f>SUM(G24,G34)</f>
        <v>0</v>
      </c>
      <c r="H36" s="61">
        <f>IF(SUM(H24+H34)&gt;400,400,H24+H34)</f>
        <v>0</v>
      </c>
    </row>
    <row r="37" spans="1:11" s="21" customFormat="1" ht="13.7" customHeight="1">
      <c r="C37" s="160" t="s">
        <v>47</v>
      </c>
      <c r="D37" s="160"/>
      <c r="E37" s="160"/>
      <c r="F37" s="160"/>
      <c r="G37" s="160"/>
      <c r="H37" s="160"/>
      <c r="I37" s="28"/>
      <c r="J37" s="28"/>
      <c r="K37" s="28"/>
    </row>
    <row r="38" spans="1:11" s="21" customFormat="1" ht="13.7" customHeight="1">
      <c r="C38" s="52"/>
      <c r="D38" s="52"/>
      <c r="E38" s="52"/>
      <c r="F38" s="52"/>
      <c r="G38" s="52"/>
      <c r="H38" s="28"/>
      <c r="I38" s="28"/>
      <c r="J38" s="28"/>
      <c r="K38" s="28"/>
    </row>
    <row r="39" spans="1:11" s="21" customFormat="1" ht="22.7" customHeight="1">
      <c r="A39" s="161" t="s">
        <v>792</v>
      </c>
      <c r="B39" s="162"/>
      <c r="C39" s="162"/>
      <c r="D39" s="162"/>
      <c r="E39" s="162"/>
      <c r="F39" s="162"/>
      <c r="G39" s="162"/>
      <c r="H39" s="162"/>
    </row>
    <row r="40" spans="1:11" s="21" customFormat="1" ht="22.7" customHeight="1">
      <c r="A40" s="155" t="s">
        <v>189</v>
      </c>
      <c r="B40" s="155"/>
      <c r="C40" s="155"/>
      <c r="D40" s="155"/>
      <c r="E40" s="155"/>
      <c r="F40" s="156"/>
      <c r="G40" s="49"/>
    </row>
    <row r="41" spans="1:11" s="21" customFormat="1" ht="19.5" customHeight="1">
      <c r="A41" s="55" t="s">
        <v>6</v>
      </c>
      <c r="B41" s="56" t="s">
        <v>188</v>
      </c>
      <c r="C41" s="57"/>
      <c r="D41" s="55" t="s">
        <v>21</v>
      </c>
      <c r="E41" s="55" t="s">
        <v>21</v>
      </c>
      <c r="F41" s="58" t="s">
        <v>39</v>
      </c>
      <c r="G41" s="55" t="s">
        <v>40</v>
      </c>
      <c r="H41" s="55" t="s">
        <v>41</v>
      </c>
    </row>
    <row r="42" spans="1:11" s="21" customFormat="1" ht="27.2" customHeight="1">
      <c r="A42" s="22"/>
      <c r="B42" s="54"/>
      <c r="C42" s="53"/>
      <c r="D42" s="22"/>
      <c r="E42" s="22"/>
      <c r="F42" s="42"/>
      <c r="G42" s="23"/>
      <c r="H42" s="23"/>
    </row>
    <row r="43" spans="1:11" s="21" customFormat="1" ht="27.2" customHeight="1">
      <c r="A43" s="22"/>
      <c r="B43" s="54"/>
      <c r="C43" s="53"/>
      <c r="D43" s="22"/>
      <c r="E43" s="22"/>
      <c r="F43" s="42"/>
      <c r="G43" s="23"/>
      <c r="H43" s="23"/>
    </row>
    <row r="44" spans="1:11" s="21" customFormat="1" ht="27.2" customHeight="1">
      <c r="A44" s="22"/>
      <c r="B44" s="54"/>
      <c r="C44" s="53"/>
      <c r="D44" s="22"/>
      <c r="E44" s="22"/>
      <c r="F44" s="42"/>
      <c r="G44" s="23"/>
      <c r="H44" s="23"/>
    </row>
    <row r="45" spans="1:11" ht="27.2" customHeight="1">
      <c r="A45" s="22"/>
      <c r="B45" s="54"/>
      <c r="C45" s="53"/>
      <c r="D45" s="22"/>
      <c r="E45" s="22"/>
      <c r="F45" s="42"/>
      <c r="G45" s="23"/>
      <c r="H45" s="23"/>
    </row>
    <row r="46" spans="1:11" ht="12" customHeight="1">
      <c r="A46" s="21"/>
      <c r="B46" s="172" t="s">
        <v>70</v>
      </c>
      <c r="C46" s="173"/>
      <c r="D46" s="173"/>
      <c r="E46" s="174"/>
      <c r="F46" s="25">
        <f>SUM(F42:F45)</f>
        <v>0</v>
      </c>
      <c r="G46" s="26">
        <f>SUM(G42:G45)</f>
        <v>0</v>
      </c>
      <c r="H46" s="26">
        <f>SUM(H42:H45)</f>
        <v>0</v>
      </c>
    </row>
    <row r="48" spans="1:11" ht="17.45" customHeight="1">
      <c r="C48" s="175" t="s">
        <v>46</v>
      </c>
      <c r="D48" s="176"/>
      <c r="E48" s="177"/>
      <c r="F48" s="62">
        <f>+F46+F36</f>
        <v>0</v>
      </c>
      <c r="G48" s="63">
        <f>+G46+G36</f>
        <v>0</v>
      </c>
      <c r="H48" s="63">
        <f>+H46+H36</f>
        <v>0</v>
      </c>
    </row>
    <row r="51" spans="2:7">
      <c r="B51" s="64" t="s">
        <v>48</v>
      </c>
      <c r="C51" s="71"/>
      <c r="E51" s="65" t="s">
        <v>74</v>
      </c>
    </row>
    <row r="53" spans="2:7">
      <c r="C53" s="67"/>
      <c r="E53" s="66"/>
      <c r="F53" s="66"/>
      <c r="G53" s="66"/>
    </row>
  </sheetData>
  <sheetProtection sheet="1" selectLockedCells="1"/>
  <customSheetViews>
    <customSheetView guid="{E69C0705-7192-4773-BF95-9666703BF23E}" showPageBreaks="1" view="pageBreakPreview" topLeftCell="A7">
      <selection activeCell="B34" sqref="B34"/>
      <pageMargins left="0.4375" right="0.25" top="1.4479166666666667" bottom="0.75" header="0.3" footer="0.3"/>
      <pageSetup paperSize="9" orientation="portrait" r:id="rId1"/>
      <headerFooter>
        <oddHeader xml:space="preserve">&amp;L&amp;G&amp;C
</oddHeader>
      </headerFooter>
    </customSheetView>
  </customSheetViews>
  <mergeCells count="16">
    <mergeCell ref="B46:E46"/>
    <mergeCell ref="C48:E48"/>
    <mergeCell ref="B34:E34"/>
    <mergeCell ref="A26:H26"/>
    <mergeCell ref="A27:G27"/>
    <mergeCell ref="E1:H3"/>
    <mergeCell ref="A40:F40"/>
    <mergeCell ref="C36:E36"/>
    <mergeCell ref="C37:H37"/>
    <mergeCell ref="A39:H39"/>
    <mergeCell ref="A10:C10"/>
    <mergeCell ref="A5:C5"/>
    <mergeCell ref="C25:G25"/>
    <mergeCell ref="A12:F12"/>
    <mergeCell ref="A11:H11"/>
    <mergeCell ref="D5:H9"/>
  </mergeCells>
  <conditionalFormatting sqref="A24">
    <cfRule type="containsText" dxfId="143" priority="1" operator="containsText" text="bitte wählen">
      <formula>NOT(ISERROR(SEARCH("bitte wählen",A24)))</formula>
    </cfRule>
  </conditionalFormatting>
  <dataValidations xWindow="818" yWindow="930" count="6">
    <dataValidation allowBlank="1" errorTitle="Ungültige Eingabe!" error="Bitte drücken Sie auf den Pfeil (rechts neben der Eingabezelle) und wählen Sie eine Eingabe aus der Liste." promptTitle="Hinweis" prompt="Sollte nicht der ganze Kurstitel resp. alle Kursdaten erscheinen, klicken Sie bitte ein zweites Mal auf die Kursnummer in der Auswahlliste. " sqref="C36 B24 B34 B46 C48 D24:E24" xr:uid="{00000000-0002-0000-0000-000001000000}"/>
    <dataValidation type="list" allowBlank="1" showInputMessage="1" showErrorMessage="1" errorTitle="Ungültige Eingabe!" error="Bitte drücken Sie auf den Pfeil (rechts neben der Eingabezelle) und wählen Sie eine Eingabe aus der Liste." sqref="A24" xr:uid="{00000000-0002-0000-0000-000002000000}">
      <formula1>Anmeldung</formula1>
    </dataValidation>
    <dataValidation type="date" allowBlank="1" showInputMessage="1" showErrorMessage="1" sqref="C8" xr:uid="{00000000-0002-0000-0000-000003000000}">
      <formula1>14611</formula1>
      <formula2>42370</formula2>
    </dataValidation>
    <dataValidation type="list" allowBlank="1" showInputMessage="1" showErrorMessage="1" errorTitle="Ungültige Eingabe!" error="Bitte drücken Sie auf den Pfeil (rechts neben der Eingabezelle) und wählen Sie eine Eingabe aus der Liste." promptTitle="Auswahl" prompt="Bitte auf Pfeil oben klicken um zur Auswahl zu gelangen" sqref="A14" xr:uid="{00000000-0002-0000-0000-000004000000}">
      <formula1>Kanton</formula1>
    </dataValidation>
    <dataValidation type="list" allowBlank="1" showInputMessage="1" showErrorMessage="1" errorTitle="Ungültige Eingabe!" error="Bitte drücken Sie auf den Pfeil (rechts neben der Eingabezelle) und wählen Sie eine Eingabe aus der Liste." sqref="A15:A23" xr:uid="{00000000-0002-0000-0000-000005000000}">
      <formula1>Kanton</formula1>
    </dataValidation>
    <dataValidation type="list" allowBlank="1" showErrorMessage="1" errorTitle="Ungültige Eingabe!" error="Bitte drücken Sie auf den Pfeil (rechts neben der Eingabezelle) und wählen Sie eine Eingabe aus der Liste." promptTitle="Hinweis" prompt="Sollte nicht der ganze Kurstitel resp. alle Kursdaten erscheinen, klicken Sie bitte ein zweites Mal auf die Kursnummer in der Auswahlliste. " sqref="B14:B23" xr:uid="{00000000-0002-0000-0000-000000000000}">
      <formula1>IF(A14="UR",nU,IF(A14="OW",nO,IF(A14="NW",nN,IF(A14="SZ",nS,IF(A14="LU",nL,IF(A14="ZG",nZ,bitte))))))</formula1>
    </dataValidation>
  </dataValidations>
  <hyperlinks>
    <hyperlink ref="G12" r:id="rId2" display="Link lwb@ow.ch " xr:uid="{00000000-0004-0000-0000-000001000000}"/>
    <hyperlink ref="H27" r:id="rId3" xr:uid="{482EAF70-8348-474F-8431-A635CEFDA715}"/>
  </hyperlinks>
  <pageMargins left="0.57999999999999996" right="0.43307086614173229" top="0.41" bottom="0.27559055118110237" header="0.32" footer="0.15748031496062992"/>
  <pageSetup paperSize="9" orientation="landscape" r:id="rId4"/>
  <headerFooter>
    <oddHeader xml:space="preserve">&amp;C
</oddHeader>
  </headerFooter>
  <rowBreaks count="1" manualBreakCount="1">
    <brk id="25" max="16383" man="1"/>
  </rowBreaks>
  <drawing r:id="rId5"/>
  <legacy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J4"/>
  <sheetViews>
    <sheetView workbookViewId="0">
      <selection activeCell="C17" sqref="C17"/>
    </sheetView>
  </sheetViews>
  <sheetFormatPr baseColWidth="10" defaultColWidth="11.42578125" defaultRowHeight="11.25"/>
  <cols>
    <col min="1" max="1" width="10.85546875" style="37" customWidth="1"/>
    <col min="2" max="2" width="5.5703125" style="37" customWidth="1"/>
    <col min="3" max="3" width="28.7109375" style="37" customWidth="1"/>
    <col min="4" max="4" width="21" style="38" customWidth="1"/>
    <col min="5" max="5" width="11.42578125" style="38"/>
    <col min="6" max="16384" width="11.42578125" style="37"/>
  </cols>
  <sheetData>
    <row r="1" spans="1:10" ht="12.75">
      <c r="A1" s="88" t="s">
        <v>22</v>
      </c>
      <c r="B1" s="89">
        <v>2</v>
      </c>
      <c r="C1" s="90">
        <v>3</v>
      </c>
      <c r="D1" s="90">
        <v>4</v>
      </c>
      <c r="E1" s="98">
        <v>6</v>
      </c>
      <c r="F1" s="91">
        <v>7</v>
      </c>
      <c r="G1" s="92" t="s">
        <v>594</v>
      </c>
      <c r="H1" s="74">
        <v>9</v>
      </c>
      <c r="I1" s="74"/>
      <c r="J1" s="74"/>
    </row>
    <row r="2" spans="1:10" ht="29.25" customHeight="1">
      <c r="A2" s="78" t="s">
        <v>1050</v>
      </c>
      <c r="B2" s="73" t="s">
        <v>3</v>
      </c>
      <c r="C2" s="95" t="str">
        <f>VLOOKUP($A2,'Kursliste gesamt'!$A$10:$I$383,C$1,0)</f>
        <v>Das Potenzial von Sachaufgaben nutzen</v>
      </c>
      <c r="D2" s="95" t="str">
        <f>VLOOKUP($A2,'Kursliste gesamt'!$A$10:$I$383,D$1,0)</f>
        <v>Mi 8.11., 17.1.,i 13.3.24, 17.00 - 20.00 Uhr</v>
      </c>
      <c r="E2" s="95">
        <f>VLOOKUP($A2,'Kursliste gesamt'!$A$10:$I$383,E$1,0)</f>
        <v>9</v>
      </c>
      <c r="F2" s="95">
        <f>VLOOKUP($A2,'Kursliste gesamt'!$A$10:$I$383,F$1,0)</f>
        <v>207</v>
      </c>
      <c r="G2" s="95">
        <f>VLOOKUP($A2,'Kursliste gesamt'!$A$10:$I$383,G$1,0)</f>
        <v>82.800000000000011</v>
      </c>
      <c r="H2" s="95">
        <f>VLOOKUP($A2,'Kursliste gesamt'!$A$10:$I$383,H$1,0)</f>
        <v>124.19999999999999</v>
      </c>
    </row>
    <row r="4" spans="1:10">
      <c r="F4" s="127"/>
      <c r="G4" s="127"/>
    </row>
  </sheetData>
  <sortState xmlns:xlrd2="http://schemas.microsoft.com/office/spreadsheetml/2017/richdata2" ref="A3:F3">
    <sortCondition ref="A3"/>
  </sortState>
  <conditionalFormatting sqref="A1">
    <cfRule type="duplicateValues" dxfId="56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D5C4-A333-4775-8228-4EE23BD3B819}">
  <sheetPr>
    <pageSetUpPr fitToPage="1"/>
  </sheetPr>
  <dimension ref="A1:I324"/>
  <sheetViews>
    <sheetView workbookViewId="0">
      <pane ySplit="9" topLeftCell="A316" activePane="bottomLeft" state="frozen"/>
      <selection pane="bottomLeft" activeCell="A324" sqref="A324:I324"/>
    </sheetView>
  </sheetViews>
  <sheetFormatPr baseColWidth="10" defaultColWidth="11.42578125" defaultRowHeight="12"/>
  <cols>
    <col min="1" max="1" width="10.7109375" style="70" customWidth="1"/>
    <col min="2" max="2" width="6.5703125" style="108" customWidth="1"/>
    <col min="3" max="3" width="40.28515625" style="51" customWidth="1"/>
    <col min="4" max="4" width="31.140625" style="51" customWidth="1"/>
    <col min="5" max="5" width="14.85546875" style="51" customWidth="1"/>
    <col min="6" max="6" width="5.7109375" style="68" customWidth="1"/>
    <col min="7" max="7" width="11.140625" style="70" customWidth="1"/>
    <col min="8" max="8" width="10.42578125" style="108" customWidth="1"/>
    <col min="9" max="9" width="11" style="108" customWidth="1"/>
    <col min="10" max="16384" width="11.42578125" style="108"/>
  </cols>
  <sheetData>
    <row r="1" spans="1:9" ht="18">
      <c r="A1" s="106" t="s">
        <v>587</v>
      </c>
      <c r="B1" s="107"/>
      <c r="C1" s="107"/>
      <c r="D1" s="107"/>
      <c r="E1" s="133"/>
      <c r="F1" s="80"/>
      <c r="G1" s="81"/>
      <c r="H1" s="81"/>
      <c r="I1" s="81" t="s">
        <v>382</v>
      </c>
    </row>
    <row r="2" spans="1:9" ht="20.100000000000001" customHeight="1">
      <c r="A2" s="109" t="s">
        <v>588</v>
      </c>
      <c r="B2" s="110"/>
      <c r="C2" s="110" t="s">
        <v>589</v>
      </c>
      <c r="D2" s="110"/>
      <c r="E2" s="134"/>
      <c r="F2" s="82"/>
      <c r="G2" s="110"/>
      <c r="H2" s="110"/>
      <c r="I2" s="111"/>
    </row>
    <row r="3" spans="1:9" ht="25.7" customHeight="1">
      <c r="A3" s="110"/>
      <c r="B3" s="110"/>
      <c r="C3" s="110" t="s">
        <v>1055</v>
      </c>
      <c r="D3" s="110"/>
      <c r="E3" s="134"/>
      <c r="F3" s="82"/>
      <c r="G3" s="110"/>
      <c r="H3" s="110"/>
      <c r="I3" s="111"/>
    </row>
    <row r="4" spans="1:9" ht="42.75" customHeight="1">
      <c r="A4" s="110"/>
      <c r="B4" s="110"/>
      <c r="C4" s="181" t="s">
        <v>1056</v>
      </c>
      <c r="D4" s="181"/>
      <c r="E4" s="181"/>
      <c r="F4" s="181"/>
      <c r="G4" s="181"/>
      <c r="H4" s="181"/>
      <c r="I4" s="181"/>
    </row>
    <row r="5" spans="1:9" ht="16.350000000000001" customHeight="1">
      <c r="A5" s="110"/>
      <c r="B5" s="110"/>
      <c r="C5" s="182" t="s">
        <v>590</v>
      </c>
      <c r="D5" s="182"/>
      <c r="E5" s="182"/>
      <c r="F5" s="182"/>
      <c r="G5" s="182"/>
      <c r="H5" s="182"/>
      <c r="I5" s="182"/>
    </row>
    <row r="6" spans="1:9" ht="35.65" customHeight="1">
      <c r="A6" s="112" t="s">
        <v>591</v>
      </c>
      <c r="B6" s="113"/>
      <c r="C6" s="183" t="s">
        <v>592</v>
      </c>
      <c r="D6" s="183"/>
      <c r="E6" s="183"/>
      <c r="F6" s="183"/>
      <c r="G6" s="183"/>
      <c r="H6" s="183"/>
      <c r="I6" s="183"/>
    </row>
    <row r="7" spans="1:9">
      <c r="C7" s="70"/>
      <c r="D7" s="108"/>
      <c r="E7" s="70"/>
      <c r="F7" s="108"/>
      <c r="I7" s="70"/>
    </row>
    <row r="8" spans="1:9" ht="17.850000000000001" customHeight="1">
      <c r="G8" s="184" t="s">
        <v>191</v>
      </c>
      <c r="H8" s="184"/>
      <c r="I8" s="184"/>
    </row>
    <row r="9" spans="1:9" ht="21.75" customHeight="1">
      <c r="A9" s="114" t="s">
        <v>182</v>
      </c>
      <c r="B9" s="115" t="s">
        <v>183</v>
      </c>
      <c r="C9" s="116" t="s">
        <v>184</v>
      </c>
      <c r="D9" s="116" t="s">
        <v>593</v>
      </c>
      <c r="E9" s="116" t="s">
        <v>383</v>
      </c>
      <c r="F9" s="114" t="s">
        <v>185</v>
      </c>
      <c r="G9" s="117" t="s">
        <v>40</v>
      </c>
      <c r="H9" s="117" t="s">
        <v>272</v>
      </c>
      <c r="I9" s="117" t="s">
        <v>190</v>
      </c>
    </row>
    <row r="10" spans="1:9" ht="25.5">
      <c r="A10" s="123" t="s">
        <v>1033</v>
      </c>
      <c r="B10" s="123" t="s">
        <v>5</v>
      </c>
      <c r="C10" s="123" t="s">
        <v>143</v>
      </c>
      <c r="D10" s="73" t="s">
        <v>1042</v>
      </c>
      <c r="E10" s="149" t="s">
        <v>809</v>
      </c>
      <c r="F10" s="122">
        <v>12</v>
      </c>
      <c r="G10" s="105">
        <f>12*22</f>
        <v>264</v>
      </c>
      <c r="H10" s="105">
        <v>0</v>
      </c>
      <c r="I10" s="121">
        <f>+G10-H10</f>
        <v>264</v>
      </c>
    </row>
    <row r="11" spans="1:9" ht="25.5">
      <c r="A11" s="123" t="s">
        <v>1034</v>
      </c>
      <c r="B11" s="123" t="s">
        <v>5</v>
      </c>
      <c r="C11" s="123" t="s">
        <v>1035</v>
      </c>
      <c r="D11" s="73" t="s">
        <v>1043</v>
      </c>
      <c r="E11" s="149" t="s">
        <v>1044</v>
      </c>
      <c r="F11" s="104">
        <v>18</v>
      </c>
      <c r="G11" s="105">
        <f>18*22</f>
        <v>396</v>
      </c>
      <c r="H11" s="105">
        <v>0</v>
      </c>
      <c r="I11" s="121">
        <f>+G11-H11</f>
        <v>396</v>
      </c>
    </row>
    <row r="12" spans="1:9" ht="25.5">
      <c r="A12" s="118" t="s">
        <v>69</v>
      </c>
      <c r="B12" s="119" t="s">
        <v>1</v>
      </c>
      <c r="C12" s="73" t="s">
        <v>219</v>
      </c>
      <c r="D12" s="73" t="s">
        <v>889</v>
      </c>
      <c r="E12" s="149" t="s">
        <v>890</v>
      </c>
      <c r="F12" s="120">
        <v>2</v>
      </c>
      <c r="G12" s="121">
        <f t="shared" ref="G12:G17" si="0">+F12*15</f>
        <v>30</v>
      </c>
      <c r="H12" s="121">
        <v>0</v>
      </c>
      <c r="I12" s="121">
        <v>0</v>
      </c>
    </row>
    <row r="13" spans="1:9" ht="25.5">
      <c r="A13" s="73" t="s">
        <v>239</v>
      </c>
      <c r="B13" s="119" t="s">
        <v>1</v>
      </c>
      <c r="C13" s="73" t="s">
        <v>250</v>
      </c>
      <c r="D13" s="73" t="s">
        <v>891</v>
      </c>
      <c r="E13" s="149" t="s">
        <v>890</v>
      </c>
      <c r="F13" s="120">
        <v>1</v>
      </c>
      <c r="G13" s="121">
        <f t="shared" si="0"/>
        <v>15</v>
      </c>
      <c r="H13" s="121">
        <v>0</v>
      </c>
      <c r="I13" s="121">
        <v>0</v>
      </c>
    </row>
    <row r="14" spans="1:9" ht="12.75">
      <c r="A14" s="73" t="s">
        <v>240</v>
      </c>
      <c r="B14" s="119" t="s">
        <v>1</v>
      </c>
      <c r="C14" s="73" t="s">
        <v>251</v>
      </c>
      <c r="D14" s="73" t="s">
        <v>891</v>
      </c>
      <c r="E14" s="149" t="s">
        <v>890</v>
      </c>
      <c r="F14" s="120">
        <v>1</v>
      </c>
      <c r="G14" s="121">
        <f t="shared" si="0"/>
        <v>15</v>
      </c>
      <c r="H14" s="121">
        <v>0</v>
      </c>
      <c r="I14" s="121">
        <v>0</v>
      </c>
    </row>
    <row r="15" spans="1:9" ht="12.75">
      <c r="A15" s="73" t="s">
        <v>238</v>
      </c>
      <c r="B15" s="119" t="s">
        <v>1</v>
      </c>
      <c r="C15" s="73" t="s">
        <v>249</v>
      </c>
      <c r="D15" s="73" t="s">
        <v>892</v>
      </c>
      <c r="E15" s="149" t="s">
        <v>890</v>
      </c>
      <c r="F15" s="120">
        <v>1</v>
      </c>
      <c r="G15" s="121">
        <f t="shared" si="0"/>
        <v>15</v>
      </c>
      <c r="H15" s="121">
        <v>0</v>
      </c>
      <c r="I15" s="121">
        <v>0</v>
      </c>
    </row>
    <row r="16" spans="1:9" ht="25.5">
      <c r="A16" s="73" t="s">
        <v>241</v>
      </c>
      <c r="B16" s="119" t="s">
        <v>1</v>
      </c>
      <c r="C16" s="73" t="s">
        <v>252</v>
      </c>
      <c r="D16" s="73" t="s">
        <v>891</v>
      </c>
      <c r="E16" s="149" t="s">
        <v>890</v>
      </c>
      <c r="F16" s="120">
        <v>1</v>
      </c>
      <c r="G16" s="121">
        <f t="shared" si="0"/>
        <v>15</v>
      </c>
      <c r="H16" s="121">
        <v>0</v>
      </c>
      <c r="I16" s="121">
        <v>0</v>
      </c>
    </row>
    <row r="17" spans="1:9" ht="12.75">
      <c r="A17" s="73" t="s">
        <v>242</v>
      </c>
      <c r="B17" s="119" t="s">
        <v>1</v>
      </c>
      <c r="C17" s="73" t="s">
        <v>253</v>
      </c>
      <c r="D17" s="73" t="s">
        <v>891</v>
      </c>
      <c r="E17" s="149" t="s">
        <v>890</v>
      </c>
      <c r="F17" s="120">
        <v>1</v>
      </c>
      <c r="G17" s="121">
        <f t="shared" si="0"/>
        <v>15</v>
      </c>
      <c r="H17" s="121">
        <v>0</v>
      </c>
      <c r="I17" s="121">
        <v>0</v>
      </c>
    </row>
    <row r="18" spans="1:9" ht="12.75">
      <c r="A18" s="123" t="s">
        <v>1036</v>
      </c>
      <c r="B18" s="123" t="s">
        <v>5</v>
      </c>
      <c r="C18" s="123" t="s">
        <v>378</v>
      </c>
      <c r="D18" s="73" t="s">
        <v>1045</v>
      </c>
      <c r="E18" s="149" t="s">
        <v>1059</v>
      </c>
      <c r="F18" s="104">
        <v>4.25</v>
      </c>
      <c r="G18" s="105">
        <f>4.25*22</f>
        <v>93.5</v>
      </c>
      <c r="H18" s="105">
        <f t="shared" ref="H18:H49" si="1">+G18*40%</f>
        <v>37.4</v>
      </c>
      <c r="I18" s="121">
        <f t="shared" ref="I18:I81" si="2">+G18-H18</f>
        <v>56.1</v>
      </c>
    </row>
    <row r="19" spans="1:9" ht="25.5">
      <c r="A19" s="118" t="s">
        <v>118</v>
      </c>
      <c r="B19" s="119" t="s">
        <v>2</v>
      </c>
      <c r="C19" s="73" t="s">
        <v>199</v>
      </c>
      <c r="D19" s="73" t="s">
        <v>474</v>
      </c>
      <c r="E19" s="149" t="s">
        <v>1060</v>
      </c>
      <c r="F19" s="122">
        <v>12</v>
      </c>
      <c r="G19" s="121">
        <f t="shared" ref="G19:G49" si="3">+F19*15</f>
        <v>180</v>
      </c>
      <c r="H19" s="121">
        <f t="shared" si="1"/>
        <v>72</v>
      </c>
      <c r="I19" s="121">
        <f t="shared" si="2"/>
        <v>108</v>
      </c>
    </row>
    <row r="20" spans="1:9" ht="51">
      <c r="A20" s="118" t="s">
        <v>119</v>
      </c>
      <c r="B20" s="119" t="s">
        <v>2</v>
      </c>
      <c r="C20" s="73" t="s">
        <v>384</v>
      </c>
      <c r="D20" s="73" t="s">
        <v>475</v>
      </c>
      <c r="E20" s="149" t="s">
        <v>567</v>
      </c>
      <c r="F20" s="104">
        <v>8</v>
      </c>
      <c r="G20" s="121">
        <f t="shared" si="3"/>
        <v>120</v>
      </c>
      <c r="H20" s="121">
        <f t="shared" si="1"/>
        <v>48</v>
      </c>
      <c r="I20" s="121">
        <f t="shared" si="2"/>
        <v>72</v>
      </c>
    </row>
    <row r="21" spans="1:9" ht="25.5">
      <c r="A21" s="118" t="s">
        <v>292</v>
      </c>
      <c r="B21" s="119" t="s">
        <v>2</v>
      </c>
      <c r="C21" s="73" t="s">
        <v>595</v>
      </c>
      <c r="D21" s="73" t="s">
        <v>476</v>
      </c>
      <c r="E21" s="149" t="s">
        <v>567</v>
      </c>
      <c r="F21" s="104">
        <v>11.5</v>
      </c>
      <c r="G21" s="121">
        <f t="shared" si="3"/>
        <v>172.5</v>
      </c>
      <c r="H21" s="121">
        <f t="shared" si="1"/>
        <v>69</v>
      </c>
      <c r="I21" s="121">
        <f t="shared" si="2"/>
        <v>103.5</v>
      </c>
    </row>
    <row r="22" spans="1:9" ht="25.5">
      <c r="A22" s="123" t="s">
        <v>293</v>
      </c>
      <c r="B22" s="119" t="s">
        <v>2</v>
      </c>
      <c r="C22" s="73" t="s">
        <v>308</v>
      </c>
      <c r="D22" s="73" t="s">
        <v>477</v>
      </c>
      <c r="E22" s="149" t="s">
        <v>568</v>
      </c>
      <c r="F22" s="104">
        <v>8</v>
      </c>
      <c r="G22" s="121">
        <f t="shared" si="3"/>
        <v>120</v>
      </c>
      <c r="H22" s="121">
        <f t="shared" si="1"/>
        <v>48</v>
      </c>
      <c r="I22" s="121">
        <f t="shared" si="2"/>
        <v>72</v>
      </c>
    </row>
    <row r="23" spans="1:9" ht="12.75">
      <c r="A23" s="123" t="s">
        <v>385</v>
      </c>
      <c r="B23" s="119" t="s">
        <v>2</v>
      </c>
      <c r="C23" s="73" t="s">
        <v>386</v>
      </c>
      <c r="D23" s="73" t="s">
        <v>478</v>
      </c>
      <c r="E23" s="149" t="s">
        <v>567</v>
      </c>
      <c r="F23" s="122">
        <v>7.5</v>
      </c>
      <c r="G23" s="121">
        <f t="shared" si="3"/>
        <v>112.5</v>
      </c>
      <c r="H23" s="121">
        <f t="shared" si="1"/>
        <v>45</v>
      </c>
      <c r="I23" s="121">
        <f t="shared" si="2"/>
        <v>67.5</v>
      </c>
    </row>
    <row r="24" spans="1:9" ht="12.75">
      <c r="A24" s="123" t="s">
        <v>717</v>
      </c>
      <c r="B24" s="119" t="s">
        <v>1</v>
      </c>
      <c r="C24" s="73" t="s">
        <v>596</v>
      </c>
      <c r="D24" s="73" t="s">
        <v>895</v>
      </c>
      <c r="E24" s="149" t="s">
        <v>566</v>
      </c>
      <c r="F24" s="122">
        <v>4</v>
      </c>
      <c r="G24" s="121">
        <f t="shared" si="3"/>
        <v>60</v>
      </c>
      <c r="H24" s="121">
        <f t="shared" si="1"/>
        <v>24</v>
      </c>
      <c r="I24" s="121">
        <f t="shared" si="2"/>
        <v>36</v>
      </c>
    </row>
    <row r="25" spans="1:9" ht="25.5">
      <c r="A25" s="123" t="s">
        <v>90</v>
      </c>
      <c r="B25" s="119" t="s">
        <v>1</v>
      </c>
      <c r="C25" s="73" t="s">
        <v>597</v>
      </c>
      <c r="D25" s="73" t="s">
        <v>893</v>
      </c>
      <c r="E25" s="149" t="s">
        <v>566</v>
      </c>
      <c r="F25" s="122">
        <v>4</v>
      </c>
      <c r="G25" s="121">
        <f t="shared" si="3"/>
        <v>60</v>
      </c>
      <c r="H25" s="121">
        <f t="shared" si="1"/>
        <v>24</v>
      </c>
      <c r="I25" s="121">
        <f t="shared" si="2"/>
        <v>36</v>
      </c>
    </row>
    <row r="26" spans="1:9" ht="25.5">
      <c r="A26" s="73" t="s">
        <v>138</v>
      </c>
      <c r="B26" s="119" t="s">
        <v>1</v>
      </c>
      <c r="C26" s="73" t="s">
        <v>137</v>
      </c>
      <c r="D26" s="73" t="s">
        <v>894</v>
      </c>
      <c r="E26" s="149" t="s">
        <v>567</v>
      </c>
      <c r="F26" s="104">
        <v>5</v>
      </c>
      <c r="G26" s="121">
        <f t="shared" si="3"/>
        <v>75</v>
      </c>
      <c r="H26" s="121">
        <f t="shared" si="1"/>
        <v>30</v>
      </c>
      <c r="I26" s="121">
        <f t="shared" si="2"/>
        <v>45</v>
      </c>
    </row>
    <row r="27" spans="1:9" ht="12.75">
      <c r="A27" s="73" t="s">
        <v>258</v>
      </c>
      <c r="B27" s="119" t="s">
        <v>0</v>
      </c>
      <c r="C27" s="73" t="s">
        <v>598</v>
      </c>
      <c r="D27" s="73" t="s">
        <v>795</v>
      </c>
      <c r="E27" s="149" t="s">
        <v>567</v>
      </c>
      <c r="F27" s="104">
        <v>6.5</v>
      </c>
      <c r="G27" s="121">
        <f t="shared" si="3"/>
        <v>97.5</v>
      </c>
      <c r="H27" s="121">
        <f t="shared" si="1"/>
        <v>39</v>
      </c>
      <c r="I27" s="121">
        <f t="shared" si="2"/>
        <v>58.5</v>
      </c>
    </row>
    <row r="28" spans="1:9" ht="25.5">
      <c r="A28" s="123" t="s">
        <v>359</v>
      </c>
      <c r="B28" s="119" t="s">
        <v>0</v>
      </c>
      <c r="C28" s="73" t="s">
        <v>361</v>
      </c>
      <c r="D28" s="73" t="s">
        <v>796</v>
      </c>
      <c r="E28" s="149" t="s">
        <v>567</v>
      </c>
      <c r="F28" s="104">
        <v>6.5</v>
      </c>
      <c r="G28" s="121">
        <f t="shared" si="3"/>
        <v>97.5</v>
      </c>
      <c r="H28" s="121">
        <f t="shared" si="1"/>
        <v>39</v>
      </c>
      <c r="I28" s="121">
        <f t="shared" si="2"/>
        <v>58.5</v>
      </c>
    </row>
    <row r="29" spans="1:9" ht="12.75">
      <c r="A29" s="123" t="s">
        <v>1085</v>
      </c>
      <c r="B29" s="119" t="s">
        <v>0</v>
      </c>
      <c r="C29" s="73" t="s">
        <v>715</v>
      </c>
      <c r="D29" s="73" t="s">
        <v>1053</v>
      </c>
      <c r="E29" s="149" t="s">
        <v>567</v>
      </c>
      <c r="F29" s="104">
        <v>14</v>
      </c>
      <c r="G29" s="121">
        <f t="shared" si="3"/>
        <v>210</v>
      </c>
      <c r="H29" s="121">
        <f t="shared" si="1"/>
        <v>84</v>
      </c>
      <c r="I29" s="121">
        <f t="shared" si="2"/>
        <v>126</v>
      </c>
    </row>
    <row r="30" spans="1:9" ht="12.75">
      <c r="A30" s="123" t="s">
        <v>718</v>
      </c>
      <c r="B30" s="119" t="s">
        <v>0</v>
      </c>
      <c r="C30" s="73" t="s">
        <v>599</v>
      </c>
      <c r="D30" s="73" t="s">
        <v>797</v>
      </c>
      <c r="E30" s="149" t="s">
        <v>567</v>
      </c>
      <c r="F30" s="122">
        <v>3.5</v>
      </c>
      <c r="G30" s="121">
        <f t="shared" si="3"/>
        <v>52.5</v>
      </c>
      <c r="H30" s="121">
        <f t="shared" si="1"/>
        <v>21</v>
      </c>
      <c r="I30" s="121">
        <f t="shared" si="2"/>
        <v>31.5</v>
      </c>
    </row>
    <row r="31" spans="1:9" ht="12.75">
      <c r="A31" s="123" t="s">
        <v>719</v>
      </c>
      <c r="B31" s="119" t="s">
        <v>0</v>
      </c>
      <c r="C31" s="73" t="s">
        <v>377</v>
      </c>
      <c r="D31" s="73" t="s">
        <v>798</v>
      </c>
      <c r="E31" s="149" t="s">
        <v>567</v>
      </c>
      <c r="F31" s="122">
        <v>7</v>
      </c>
      <c r="G31" s="121">
        <f t="shared" si="3"/>
        <v>105</v>
      </c>
      <c r="H31" s="121">
        <f t="shared" si="1"/>
        <v>42</v>
      </c>
      <c r="I31" s="121">
        <f t="shared" si="2"/>
        <v>63</v>
      </c>
    </row>
    <row r="32" spans="1:9" ht="25.5">
      <c r="A32" s="78" t="s">
        <v>720</v>
      </c>
      <c r="B32" s="119" t="s">
        <v>0</v>
      </c>
      <c r="C32" s="73" t="s">
        <v>600</v>
      </c>
      <c r="D32" s="73" t="s">
        <v>799</v>
      </c>
      <c r="E32" s="149" t="s">
        <v>567</v>
      </c>
      <c r="F32" s="122">
        <v>3.5</v>
      </c>
      <c r="G32" s="121">
        <f t="shared" si="3"/>
        <v>52.5</v>
      </c>
      <c r="H32" s="121">
        <f t="shared" si="1"/>
        <v>21</v>
      </c>
      <c r="I32" s="121">
        <f t="shared" si="2"/>
        <v>31.5</v>
      </c>
    </row>
    <row r="33" spans="1:9" ht="25.5">
      <c r="A33" s="78" t="s">
        <v>721</v>
      </c>
      <c r="B33" s="119" t="s">
        <v>0</v>
      </c>
      <c r="C33" s="73" t="s">
        <v>601</v>
      </c>
      <c r="D33" s="73" t="s">
        <v>800</v>
      </c>
      <c r="E33" s="149" t="s">
        <v>567</v>
      </c>
      <c r="F33" s="122">
        <v>7.5</v>
      </c>
      <c r="G33" s="121">
        <f t="shared" si="3"/>
        <v>112.5</v>
      </c>
      <c r="H33" s="121">
        <f t="shared" si="1"/>
        <v>45</v>
      </c>
      <c r="I33" s="121">
        <f t="shared" si="2"/>
        <v>67.5</v>
      </c>
    </row>
    <row r="34" spans="1:9" ht="25.5">
      <c r="A34" s="73" t="s">
        <v>387</v>
      </c>
      <c r="B34" s="119" t="s">
        <v>2</v>
      </c>
      <c r="C34" s="73" t="s">
        <v>388</v>
      </c>
      <c r="D34" s="73" t="s">
        <v>479</v>
      </c>
      <c r="E34" s="149" t="s">
        <v>567</v>
      </c>
      <c r="F34" s="122">
        <v>4</v>
      </c>
      <c r="G34" s="121">
        <f t="shared" si="3"/>
        <v>60</v>
      </c>
      <c r="H34" s="121">
        <f t="shared" si="1"/>
        <v>24</v>
      </c>
      <c r="I34" s="121">
        <f t="shared" si="2"/>
        <v>36</v>
      </c>
    </row>
    <row r="35" spans="1:9" ht="25.5">
      <c r="A35" s="73" t="s">
        <v>247</v>
      </c>
      <c r="B35" s="119" t="s">
        <v>1</v>
      </c>
      <c r="C35" s="73" t="s">
        <v>346</v>
      </c>
      <c r="D35" s="73" t="s">
        <v>896</v>
      </c>
      <c r="E35" s="149" t="s">
        <v>567</v>
      </c>
      <c r="F35" s="104">
        <v>6</v>
      </c>
      <c r="G35" s="121">
        <f t="shared" si="3"/>
        <v>90</v>
      </c>
      <c r="H35" s="121">
        <f t="shared" si="1"/>
        <v>36</v>
      </c>
      <c r="I35" s="121">
        <f t="shared" si="2"/>
        <v>54</v>
      </c>
    </row>
    <row r="36" spans="1:9" ht="12.75">
      <c r="A36" s="73" t="s">
        <v>91</v>
      </c>
      <c r="B36" s="119" t="s">
        <v>1</v>
      </c>
      <c r="C36" s="73" t="s">
        <v>602</v>
      </c>
      <c r="D36" s="73" t="s">
        <v>897</v>
      </c>
      <c r="E36" s="149" t="s">
        <v>566</v>
      </c>
      <c r="F36" s="104">
        <v>8</v>
      </c>
      <c r="G36" s="121">
        <f t="shared" si="3"/>
        <v>120</v>
      </c>
      <c r="H36" s="121">
        <f t="shared" si="1"/>
        <v>48</v>
      </c>
      <c r="I36" s="121">
        <f t="shared" si="2"/>
        <v>72</v>
      </c>
    </row>
    <row r="37" spans="1:9" ht="12.75">
      <c r="A37" s="123" t="s">
        <v>171</v>
      </c>
      <c r="B37" s="119" t="s">
        <v>1</v>
      </c>
      <c r="C37" s="73" t="s">
        <v>603</v>
      </c>
      <c r="D37" s="73" t="s">
        <v>898</v>
      </c>
      <c r="E37" s="149" t="s">
        <v>566</v>
      </c>
      <c r="F37" s="122">
        <v>2</v>
      </c>
      <c r="G37" s="121">
        <f t="shared" si="3"/>
        <v>30</v>
      </c>
      <c r="H37" s="121">
        <f t="shared" si="1"/>
        <v>12</v>
      </c>
      <c r="I37" s="121">
        <f t="shared" si="2"/>
        <v>18</v>
      </c>
    </row>
    <row r="38" spans="1:9" ht="38.25">
      <c r="A38" s="123" t="s">
        <v>722</v>
      </c>
      <c r="B38" s="119" t="s">
        <v>1</v>
      </c>
      <c r="C38" s="73" t="s">
        <v>604</v>
      </c>
      <c r="D38" s="73" t="s">
        <v>899</v>
      </c>
      <c r="E38" s="149" t="s">
        <v>566</v>
      </c>
      <c r="F38" s="104">
        <v>6.5</v>
      </c>
      <c r="G38" s="121">
        <f t="shared" si="3"/>
        <v>97.5</v>
      </c>
      <c r="H38" s="121">
        <f t="shared" si="1"/>
        <v>39</v>
      </c>
      <c r="I38" s="121">
        <f t="shared" si="2"/>
        <v>58.5</v>
      </c>
    </row>
    <row r="39" spans="1:9" ht="12.75">
      <c r="A39" s="123" t="s">
        <v>723</v>
      </c>
      <c r="B39" s="119" t="s">
        <v>1</v>
      </c>
      <c r="C39" s="73" t="s">
        <v>207</v>
      </c>
      <c r="D39" s="73" t="s">
        <v>900</v>
      </c>
      <c r="E39" s="149" t="s">
        <v>566</v>
      </c>
      <c r="F39" s="104">
        <v>8</v>
      </c>
      <c r="G39" s="121">
        <f t="shared" si="3"/>
        <v>120</v>
      </c>
      <c r="H39" s="121">
        <f t="shared" si="1"/>
        <v>48</v>
      </c>
      <c r="I39" s="121">
        <f t="shared" si="2"/>
        <v>72</v>
      </c>
    </row>
    <row r="40" spans="1:9" ht="12.75">
      <c r="A40" s="123" t="s">
        <v>724</v>
      </c>
      <c r="B40" s="119" t="s">
        <v>1</v>
      </c>
      <c r="C40" s="73" t="s">
        <v>605</v>
      </c>
      <c r="D40" s="73" t="s">
        <v>901</v>
      </c>
      <c r="E40" s="149" t="s">
        <v>566</v>
      </c>
      <c r="F40" s="122">
        <v>3.5</v>
      </c>
      <c r="G40" s="121">
        <f t="shared" si="3"/>
        <v>52.5</v>
      </c>
      <c r="H40" s="121">
        <f t="shared" si="1"/>
        <v>21</v>
      </c>
      <c r="I40" s="121">
        <f t="shared" si="2"/>
        <v>31.5</v>
      </c>
    </row>
    <row r="41" spans="1:9" ht="12.75">
      <c r="A41" s="73" t="s">
        <v>160</v>
      </c>
      <c r="B41" s="119" t="s">
        <v>0</v>
      </c>
      <c r="C41" s="73" t="s">
        <v>364</v>
      </c>
      <c r="D41" s="73" t="s">
        <v>801</v>
      </c>
      <c r="E41" s="149" t="s">
        <v>567</v>
      </c>
      <c r="F41" s="104">
        <v>7</v>
      </c>
      <c r="G41" s="121">
        <f t="shared" si="3"/>
        <v>105</v>
      </c>
      <c r="H41" s="121">
        <f t="shared" si="1"/>
        <v>42</v>
      </c>
      <c r="I41" s="121">
        <f t="shared" si="2"/>
        <v>63</v>
      </c>
    </row>
    <row r="42" spans="1:9" ht="12.75">
      <c r="A42" s="118" t="s">
        <v>165</v>
      </c>
      <c r="B42" s="119" t="s">
        <v>0</v>
      </c>
      <c r="C42" s="73" t="s">
        <v>363</v>
      </c>
      <c r="D42" s="73" t="s">
        <v>795</v>
      </c>
      <c r="E42" s="149" t="s">
        <v>567</v>
      </c>
      <c r="F42" s="104">
        <v>7</v>
      </c>
      <c r="G42" s="121">
        <f t="shared" si="3"/>
        <v>105</v>
      </c>
      <c r="H42" s="121">
        <f t="shared" si="1"/>
        <v>42</v>
      </c>
      <c r="I42" s="121">
        <f t="shared" si="2"/>
        <v>63</v>
      </c>
    </row>
    <row r="43" spans="1:9" ht="51">
      <c r="A43" s="124" t="s">
        <v>208</v>
      </c>
      <c r="B43" s="119" t="s">
        <v>0</v>
      </c>
      <c r="C43" s="73" t="s">
        <v>362</v>
      </c>
      <c r="D43" s="73" t="s">
        <v>531</v>
      </c>
      <c r="E43" s="149" t="s">
        <v>567</v>
      </c>
      <c r="F43" s="104">
        <v>7</v>
      </c>
      <c r="G43" s="121">
        <f t="shared" si="3"/>
        <v>105</v>
      </c>
      <c r="H43" s="121">
        <f t="shared" si="1"/>
        <v>42</v>
      </c>
      <c r="I43" s="121">
        <f t="shared" si="2"/>
        <v>63</v>
      </c>
    </row>
    <row r="44" spans="1:9" ht="38.25">
      <c r="A44" s="124" t="s">
        <v>209</v>
      </c>
      <c r="B44" s="119" t="s">
        <v>0</v>
      </c>
      <c r="C44" s="73" t="s">
        <v>606</v>
      </c>
      <c r="D44" s="73" t="s">
        <v>802</v>
      </c>
      <c r="E44" s="149" t="s">
        <v>567</v>
      </c>
      <c r="F44" s="122">
        <v>4</v>
      </c>
      <c r="G44" s="121">
        <f t="shared" si="3"/>
        <v>60</v>
      </c>
      <c r="H44" s="121">
        <f t="shared" si="1"/>
        <v>24</v>
      </c>
      <c r="I44" s="121">
        <f t="shared" si="2"/>
        <v>36</v>
      </c>
    </row>
    <row r="45" spans="1:9" ht="25.5">
      <c r="A45" s="123" t="s">
        <v>725</v>
      </c>
      <c r="B45" s="119" t="s">
        <v>0</v>
      </c>
      <c r="C45" s="73" t="s">
        <v>607</v>
      </c>
      <c r="D45" s="73" t="s">
        <v>803</v>
      </c>
      <c r="E45" s="149" t="s">
        <v>567</v>
      </c>
      <c r="F45" s="122">
        <v>4</v>
      </c>
      <c r="G45" s="121">
        <f t="shared" si="3"/>
        <v>60</v>
      </c>
      <c r="H45" s="121">
        <f t="shared" si="1"/>
        <v>24</v>
      </c>
      <c r="I45" s="121">
        <f t="shared" si="2"/>
        <v>36</v>
      </c>
    </row>
    <row r="46" spans="1:9" ht="38.25">
      <c r="A46" s="73" t="s">
        <v>726</v>
      </c>
      <c r="B46" s="119" t="s">
        <v>0</v>
      </c>
      <c r="C46" s="73" t="s">
        <v>608</v>
      </c>
      <c r="D46" s="73" t="s">
        <v>804</v>
      </c>
      <c r="E46" s="149" t="s">
        <v>567</v>
      </c>
      <c r="F46" s="122">
        <v>4</v>
      </c>
      <c r="G46" s="121">
        <f t="shared" si="3"/>
        <v>60</v>
      </c>
      <c r="H46" s="121">
        <f t="shared" si="1"/>
        <v>24</v>
      </c>
      <c r="I46" s="121">
        <f t="shared" si="2"/>
        <v>36</v>
      </c>
    </row>
    <row r="47" spans="1:9" ht="12.75">
      <c r="A47" s="73" t="s">
        <v>727</v>
      </c>
      <c r="B47" s="119" t="s">
        <v>0</v>
      </c>
      <c r="C47" s="73" t="s">
        <v>609</v>
      </c>
      <c r="D47" s="73" t="s">
        <v>805</v>
      </c>
      <c r="E47" s="149" t="s">
        <v>567</v>
      </c>
      <c r="F47" s="122">
        <v>4</v>
      </c>
      <c r="G47" s="121">
        <f t="shared" si="3"/>
        <v>60</v>
      </c>
      <c r="H47" s="121">
        <f t="shared" si="1"/>
        <v>24</v>
      </c>
      <c r="I47" s="121">
        <f t="shared" si="2"/>
        <v>36</v>
      </c>
    </row>
    <row r="48" spans="1:9" ht="12.75">
      <c r="A48" s="123" t="s">
        <v>333</v>
      </c>
      <c r="B48" s="119" t="s">
        <v>1</v>
      </c>
      <c r="C48" s="73" t="s">
        <v>610</v>
      </c>
      <c r="D48" s="73" t="s">
        <v>1089</v>
      </c>
      <c r="E48" s="149" t="s">
        <v>566</v>
      </c>
      <c r="F48" s="122">
        <v>3</v>
      </c>
      <c r="G48" s="121">
        <f t="shared" si="3"/>
        <v>45</v>
      </c>
      <c r="H48" s="121">
        <f t="shared" si="1"/>
        <v>18</v>
      </c>
      <c r="I48" s="121">
        <f t="shared" si="2"/>
        <v>27</v>
      </c>
    </row>
    <row r="49" spans="1:9" ht="25.5">
      <c r="A49" s="123" t="s">
        <v>728</v>
      </c>
      <c r="B49" s="119" t="s">
        <v>1</v>
      </c>
      <c r="C49" s="73" t="s">
        <v>348</v>
      </c>
      <c r="D49" s="73" t="s">
        <v>902</v>
      </c>
      <c r="E49" s="149" t="s">
        <v>851</v>
      </c>
      <c r="F49" s="122">
        <v>2</v>
      </c>
      <c r="G49" s="121">
        <f t="shared" si="3"/>
        <v>30</v>
      </c>
      <c r="H49" s="121">
        <f t="shared" si="1"/>
        <v>12</v>
      </c>
      <c r="I49" s="121">
        <f t="shared" si="2"/>
        <v>18</v>
      </c>
    </row>
    <row r="50" spans="1:9" ht="25.5">
      <c r="A50" s="123" t="s">
        <v>1037</v>
      </c>
      <c r="B50" s="123" t="s">
        <v>5</v>
      </c>
      <c r="C50" s="73" t="s">
        <v>271</v>
      </c>
      <c r="E50" s="149" t="s">
        <v>573</v>
      </c>
      <c r="F50" s="104">
        <v>49</v>
      </c>
      <c r="G50" s="105">
        <f>+F50*22</f>
        <v>1078</v>
      </c>
      <c r="H50" s="105">
        <v>0</v>
      </c>
      <c r="I50" s="121">
        <f t="shared" si="2"/>
        <v>1078</v>
      </c>
    </row>
    <row r="51" spans="1:9" ht="12.75">
      <c r="A51" s="123" t="s">
        <v>306</v>
      </c>
      <c r="B51" s="119" t="s">
        <v>2</v>
      </c>
      <c r="C51" s="73" t="s">
        <v>389</v>
      </c>
      <c r="D51" s="73" t="s">
        <v>480</v>
      </c>
      <c r="E51" s="149" t="s">
        <v>567</v>
      </c>
      <c r="F51" s="122">
        <v>13</v>
      </c>
      <c r="G51" s="121">
        <f>+F51*15</f>
        <v>195</v>
      </c>
      <c r="H51" s="121">
        <f>+G51*40%</f>
        <v>78</v>
      </c>
      <c r="I51" s="121">
        <f t="shared" si="2"/>
        <v>117</v>
      </c>
    </row>
    <row r="52" spans="1:9" ht="25.5">
      <c r="A52" s="123" t="s">
        <v>390</v>
      </c>
      <c r="B52" s="119" t="s">
        <v>2</v>
      </c>
      <c r="C52" s="73" t="s">
        <v>391</v>
      </c>
      <c r="D52" s="73" t="s">
        <v>481</v>
      </c>
      <c r="E52" s="149" t="s">
        <v>567</v>
      </c>
      <c r="F52" s="122">
        <v>3</v>
      </c>
      <c r="G52" s="121">
        <f>+F52*15</f>
        <v>45</v>
      </c>
      <c r="H52" s="121">
        <f>+G52*40%</f>
        <v>18</v>
      </c>
      <c r="I52" s="121">
        <f t="shared" si="2"/>
        <v>27</v>
      </c>
    </row>
    <row r="53" spans="1:9" ht="25.5">
      <c r="A53" s="123" t="s">
        <v>392</v>
      </c>
      <c r="B53" s="119" t="s">
        <v>2</v>
      </c>
      <c r="C53" s="73" t="s">
        <v>318</v>
      </c>
      <c r="D53" s="73" t="s">
        <v>482</v>
      </c>
      <c r="E53" s="149" t="s">
        <v>567</v>
      </c>
      <c r="F53" s="104">
        <v>6</v>
      </c>
      <c r="G53" s="121">
        <f>+F53*15</f>
        <v>90</v>
      </c>
      <c r="H53" s="121">
        <f>+G53*40%</f>
        <v>36</v>
      </c>
      <c r="I53" s="121">
        <f t="shared" si="2"/>
        <v>54</v>
      </c>
    </row>
    <row r="54" spans="1:9" ht="25.5">
      <c r="A54" s="123" t="s">
        <v>393</v>
      </c>
      <c r="B54" s="119" t="s">
        <v>2</v>
      </c>
      <c r="C54" s="73" t="s">
        <v>394</v>
      </c>
      <c r="D54" s="73" t="s">
        <v>483</v>
      </c>
      <c r="E54" s="149" t="s">
        <v>567</v>
      </c>
      <c r="F54" s="104">
        <v>6</v>
      </c>
      <c r="G54" s="121">
        <f>+F54*15</f>
        <v>90</v>
      </c>
      <c r="H54" s="121">
        <f>+G54*40%</f>
        <v>36</v>
      </c>
      <c r="I54" s="121">
        <f t="shared" si="2"/>
        <v>54</v>
      </c>
    </row>
    <row r="55" spans="1:9" ht="12.75">
      <c r="A55" s="123" t="s">
        <v>139</v>
      </c>
      <c r="B55" s="119" t="s">
        <v>1</v>
      </c>
      <c r="C55" s="73" t="s">
        <v>611</v>
      </c>
      <c r="D55" s="73" t="s">
        <v>903</v>
      </c>
      <c r="E55" s="149" t="s">
        <v>567</v>
      </c>
      <c r="F55" s="122">
        <v>4</v>
      </c>
      <c r="G55" s="121">
        <f>+F55*15</f>
        <v>60</v>
      </c>
      <c r="H55" s="121">
        <f>+G55*40%</f>
        <v>24</v>
      </c>
      <c r="I55" s="121">
        <f t="shared" si="2"/>
        <v>36</v>
      </c>
    </row>
    <row r="56" spans="1:9" ht="25.5">
      <c r="A56" s="123" t="s">
        <v>729</v>
      </c>
      <c r="B56" s="119" t="s">
        <v>1</v>
      </c>
      <c r="C56" s="73" t="s">
        <v>612</v>
      </c>
      <c r="D56" s="73" t="s">
        <v>904</v>
      </c>
      <c r="E56" s="149" t="s">
        <v>574</v>
      </c>
      <c r="F56" s="122">
        <v>3.5</v>
      </c>
      <c r="G56" s="121">
        <v>0</v>
      </c>
      <c r="H56" s="121">
        <v>0</v>
      </c>
      <c r="I56" s="121">
        <f t="shared" si="2"/>
        <v>0</v>
      </c>
    </row>
    <row r="57" spans="1:9" ht="12.75">
      <c r="A57" s="124" t="s">
        <v>730</v>
      </c>
      <c r="B57" s="119" t="s">
        <v>1</v>
      </c>
      <c r="C57" s="73" t="s">
        <v>613</v>
      </c>
      <c r="D57" s="73" t="s">
        <v>905</v>
      </c>
      <c r="E57" s="149" t="s">
        <v>566</v>
      </c>
      <c r="F57" s="104">
        <v>7</v>
      </c>
      <c r="G57" s="121">
        <f t="shared" ref="G57:G81" si="4">+F57*15</f>
        <v>105</v>
      </c>
      <c r="H57" s="121">
        <f t="shared" ref="H57:H96" si="5">+G57*40%</f>
        <v>42</v>
      </c>
      <c r="I57" s="121">
        <f t="shared" si="2"/>
        <v>63</v>
      </c>
    </row>
    <row r="58" spans="1:9" ht="12.75">
      <c r="A58" s="118" t="s">
        <v>87</v>
      </c>
      <c r="B58" s="119" t="s">
        <v>0</v>
      </c>
      <c r="C58" s="73" t="s">
        <v>111</v>
      </c>
      <c r="D58" s="73" t="s">
        <v>533</v>
      </c>
      <c r="E58" s="149" t="s">
        <v>567</v>
      </c>
      <c r="F58" s="104">
        <v>7</v>
      </c>
      <c r="G58" s="121">
        <f t="shared" si="4"/>
        <v>105</v>
      </c>
      <c r="H58" s="121">
        <f t="shared" si="5"/>
        <v>42</v>
      </c>
      <c r="I58" s="121">
        <f t="shared" si="2"/>
        <v>63</v>
      </c>
    </row>
    <row r="59" spans="1:9" ht="38.25">
      <c r="A59" s="123" t="s">
        <v>163</v>
      </c>
      <c r="B59" s="119" t="s">
        <v>0</v>
      </c>
      <c r="C59" s="73" t="s">
        <v>268</v>
      </c>
      <c r="D59" s="73" t="s">
        <v>806</v>
      </c>
      <c r="E59" s="149" t="s">
        <v>573</v>
      </c>
      <c r="F59" s="104">
        <v>7</v>
      </c>
      <c r="G59" s="121">
        <f t="shared" si="4"/>
        <v>105</v>
      </c>
      <c r="H59" s="121">
        <f t="shared" si="5"/>
        <v>42</v>
      </c>
      <c r="I59" s="121">
        <f t="shared" si="2"/>
        <v>63</v>
      </c>
    </row>
    <row r="60" spans="1:9" ht="18.75" customHeight="1">
      <c r="A60" s="123" t="s">
        <v>112</v>
      </c>
      <c r="B60" s="119" t="s">
        <v>0</v>
      </c>
      <c r="C60" s="73" t="s">
        <v>614</v>
      </c>
      <c r="D60" s="73" t="s">
        <v>807</v>
      </c>
      <c r="E60" s="149" t="s">
        <v>808</v>
      </c>
      <c r="F60" s="104">
        <v>7</v>
      </c>
      <c r="G60" s="121">
        <f t="shared" si="4"/>
        <v>105</v>
      </c>
      <c r="H60" s="121">
        <f t="shared" si="5"/>
        <v>42</v>
      </c>
      <c r="I60" s="121">
        <f t="shared" si="2"/>
        <v>63</v>
      </c>
    </row>
    <row r="61" spans="1:9" ht="12.75">
      <c r="A61" s="123" t="s">
        <v>731</v>
      </c>
      <c r="B61" s="119" t="s">
        <v>0</v>
      </c>
      <c r="C61" s="73" t="s">
        <v>615</v>
      </c>
      <c r="D61" s="73" t="s">
        <v>511</v>
      </c>
      <c r="E61" s="149" t="s">
        <v>810</v>
      </c>
      <c r="F61" s="122">
        <v>3.5</v>
      </c>
      <c r="G61" s="121">
        <f t="shared" si="4"/>
        <v>52.5</v>
      </c>
      <c r="H61" s="121">
        <f t="shared" si="5"/>
        <v>21</v>
      </c>
      <c r="I61" s="121">
        <f t="shared" si="2"/>
        <v>31.5</v>
      </c>
    </row>
    <row r="62" spans="1:9" ht="38.25">
      <c r="A62" s="73" t="s">
        <v>350</v>
      </c>
      <c r="B62" s="119" t="s">
        <v>0</v>
      </c>
      <c r="C62" s="73" t="s">
        <v>616</v>
      </c>
      <c r="D62" s="73" t="s">
        <v>811</v>
      </c>
      <c r="E62" s="149" t="s">
        <v>567</v>
      </c>
      <c r="F62" s="104">
        <v>7</v>
      </c>
      <c r="G62" s="121">
        <f t="shared" si="4"/>
        <v>105</v>
      </c>
      <c r="H62" s="121">
        <f t="shared" si="5"/>
        <v>42</v>
      </c>
      <c r="I62" s="121">
        <f t="shared" si="2"/>
        <v>63</v>
      </c>
    </row>
    <row r="63" spans="1:9" ht="25.5">
      <c r="A63" s="73" t="s">
        <v>732</v>
      </c>
      <c r="B63" s="119" t="s">
        <v>0</v>
      </c>
      <c r="C63" s="73" t="s">
        <v>266</v>
      </c>
      <c r="D63" s="73" t="s">
        <v>812</v>
      </c>
      <c r="E63" s="149" t="s">
        <v>567</v>
      </c>
      <c r="F63" s="104">
        <v>6</v>
      </c>
      <c r="G63" s="121">
        <f t="shared" si="4"/>
        <v>90</v>
      </c>
      <c r="H63" s="121">
        <f t="shared" si="5"/>
        <v>36</v>
      </c>
      <c r="I63" s="121">
        <f t="shared" si="2"/>
        <v>54</v>
      </c>
    </row>
    <row r="64" spans="1:9" ht="12.75">
      <c r="A64" s="73" t="s">
        <v>60</v>
      </c>
      <c r="B64" s="119" t="s">
        <v>2</v>
      </c>
      <c r="C64" s="73" t="s">
        <v>309</v>
      </c>
      <c r="D64" s="73" t="s">
        <v>484</v>
      </c>
      <c r="E64" s="149" t="s">
        <v>569</v>
      </c>
      <c r="F64" s="104">
        <v>6</v>
      </c>
      <c r="G64" s="121">
        <f t="shared" si="4"/>
        <v>90</v>
      </c>
      <c r="H64" s="121">
        <f t="shared" si="5"/>
        <v>36</v>
      </c>
      <c r="I64" s="121">
        <f t="shared" si="2"/>
        <v>54</v>
      </c>
    </row>
    <row r="65" spans="1:9" ht="25.5">
      <c r="A65" s="123" t="s">
        <v>300</v>
      </c>
      <c r="B65" s="119" t="s">
        <v>2</v>
      </c>
      <c r="C65" s="73" t="s">
        <v>395</v>
      </c>
      <c r="D65" s="73" t="s">
        <v>485</v>
      </c>
      <c r="E65" s="149" t="s">
        <v>570</v>
      </c>
      <c r="F65" s="122">
        <v>4</v>
      </c>
      <c r="G65" s="121">
        <f t="shared" si="4"/>
        <v>60</v>
      </c>
      <c r="H65" s="121">
        <f t="shared" si="5"/>
        <v>24</v>
      </c>
      <c r="I65" s="121">
        <f t="shared" si="2"/>
        <v>36</v>
      </c>
    </row>
    <row r="66" spans="1:9" ht="12.75">
      <c r="A66" s="123" t="s">
        <v>301</v>
      </c>
      <c r="B66" s="119" t="s">
        <v>2</v>
      </c>
      <c r="C66" s="73" t="s">
        <v>310</v>
      </c>
      <c r="D66" s="73" t="s">
        <v>486</v>
      </c>
      <c r="E66" s="149" t="s">
        <v>571</v>
      </c>
      <c r="F66" s="104">
        <v>8</v>
      </c>
      <c r="G66" s="121">
        <f t="shared" si="4"/>
        <v>120</v>
      </c>
      <c r="H66" s="121">
        <f t="shared" si="5"/>
        <v>48</v>
      </c>
      <c r="I66" s="121">
        <f t="shared" si="2"/>
        <v>72</v>
      </c>
    </row>
    <row r="67" spans="1:9" ht="25.5">
      <c r="A67" s="123" t="s">
        <v>299</v>
      </c>
      <c r="B67" s="119" t="s">
        <v>2</v>
      </c>
      <c r="C67" s="73" t="s">
        <v>311</v>
      </c>
      <c r="D67" s="73" t="s">
        <v>487</v>
      </c>
      <c r="E67" s="149" t="s">
        <v>572</v>
      </c>
      <c r="F67" s="104">
        <v>8</v>
      </c>
      <c r="G67" s="121">
        <f t="shared" si="4"/>
        <v>120</v>
      </c>
      <c r="H67" s="121">
        <f t="shared" si="5"/>
        <v>48</v>
      </c>
      <c r="I67" s="121">
        <f t="shared" si="2"/>
        <v>72</v>
      </c>
    </row>
    <row r="68" spans="1:9" ht="25.5">
      <c r="A68" s="123" t="s">
        <v>396</v>
      </c>
      <c r="B68" s="119" t="s">
        <v>2</v>
      </c>
      <c r="C68" s="73" t="s">
        <v>397</v>
      </c>
      <c r="D68" s="73" t="s">
        <v>488</v>
      </c>
      <c r="E68" s="149" t="s">
        <v>1061</v>
      </c>
      <c r="F68" s="122">
        <v>4</v>
      </c>
      <c r="G68" s="121">
        <f t="shared" si="4"/>
        <v>60</v>
      </c>
      <c r="H68" s="121">
        <f t="shared" si="5"/>
        <v>24</v>
      </c>
      <c r="I68" s="121">
        <f t="shared" si="2"/>
        <v>36</v>
      </c>
    </row>
    <row r="69" spans="1:9" ht="38.25">
      <c r="A69" s="78" t="s">
        <v>332</v>
      </c>
      <c r="B69" s="119" t="s">
        <v>1</v>
      </c>
      <c r="C69" s="73" t="s">
        <v>617</v>
      </c>
      <c r="D69" s="73" t="s">
        <v>906</v>
      </c>
      <c r="E69" s="149" t="s">
        <v>809</v>
      </c>
      <c r="F69" s="122">
        <v>3.5</v>
      </c>
      <c r="G69" s="121">
        <f t="shared" si="4"/>
        <v>52.5</v>
      </c>
      <c r="H69" s="121">
        <f t="shared" si="5"/>
        <v>21</v>
      </c>
      <c r="I69" s="121">
        <f t="shared" si="2"/>
        <v>31.5</v>
      </c>
    </row>
    <row r="70" spans="1:9" ht="38.25">
      <c r="A70" s="124" t="s">
        <v>92</v>
      </c>
      <c r="B70" s="119" t="s">
        <v>1</v>
      </c>
      <c r="C70" s="73" t="s">
        <v>341</v>
      </c>
      <c r="D70" s="73" t="s">
        <v>907</v>
      </c>
      <c r="E70" s="149" t="s">
        <v>908</v>
      </c>
      <c r="F70" s="104">
        <v>5</v>
      </c>
      <c r="G70" s="121">
        <f t="shared" si="4"/>
        <v>75</v>
      </c>
      <c r="H70" s="121">
        <f t="shared" si="5"/>
        <v>30</v>
      </c>
      <c r="I70" s="121">
        <f t="shared" si="2"/>
        <v>45</v>
      </c>
    </row>
    <row r="71" spans="1:9" ht="25.5">
      <c r="A71" s="73" t="s">
        <v>733</v>
      </c>
      <c r="B71" s="119" t="s">
        <v>1</v>
      </c>
      <c r="C71" s="73" t="s">
        <v>618</v>
      </c>
      <c r="D71" s="73" t="s">
        <v>909</v>
      </c>
      <c r="E71" s="149" t="s">
        <v>566</v>
      </c>
      <c r="F71" s="104">
        <v>9</v>
      </c>
      <c r="G71" s="121">
        <f t="shared" si="4"/>
        <v>135</v>
      </c>
      <c r="H71" s="121">
        <f t="shared" si="5"/>
        <v>54</v>
      </c>
      <c r="I71" s="121">
        <f t="shared" si="2"/>
        <v>81</v>
      </c>
    </row>
    <row r="72" spans="1:9" ht="12.75">
      <c r="A72" s="73" t="s">
        <v>734</v>
      </c>
      <c r="B72" s="119" t="s">
        <v>1</v>
      </c>
      <c r="C72" s="73" t="s">
        <v>619</v>
      </c>
      <c r="D72" s="73" t="s">
        <v>910</v>
      </c>
      <c r="E72" s="149" t="s">
        <v>578</v>
      </c>
      <c r="F72" s="104">
        <v>6</v>
      </c>
      <c r="G72" s="121">
        <f t="shared" si="4"/>
        <v>90</v>
      </c>
      <c r="H72" s="121">
        <f t="shared" si="5"/>
        <v>36</v>
      </c>
      <c r="I72" s="121">
        <f t="shared" si="2"/>
        <v>54</v>
      </c>
    </row>
    <row r="73" spans="1:9" ht="25.5">
      <c r="A73" s="73" t="s">
        <v>735</v>
      </c>
      <c r="B73" s="119" t="s">
        <v>1</v>
      </c>
      <c r="C73" s="73" t="s">
        <v>620</v>
      </c>
      <c r="D73" s="73" t="s">
        <v>911</v>
      </c>
      <c r="E73" s="149" t="s">
        <v>912</v>
      </c>
      <c r="F73" s="104">
        <v>6</v>
      </c>
      <c r="G73" s="121">
        <f t="shared" si="4"/>
        <v>90</v>
      </c>
      <c r="H73" s="121">
        <f t="shared" si="5"/>
        <v>36</v>
      </c>
      <c r="I73" s="121">
        <f t="shared" si="2"/>
        <v>54</v>
      </c>
    </row>
    <row r="74" spans="1:9" ht="12.75">
      <c r="A74" s="73" t="s">
        <v>255</v>
      </c>
      <c r="B74" s="119" t="s">
        <v>0</v>
      </c>
      <c r="C74" s="73" t="s">
        <v>621</v>
      </c>
      <c r="D74" s="73" t="s">
        <v>813</v>
      </c>
      <c r="E74" s="149" t="s">
        <v>567</v>
      </c>
      <c r="F74" s="104">
        <v>6.5</v>
      </c>
      <c r="G74" s="121">
        <f t="shared" si="4"/>
        <v>97.5</v>
      </c>
      <c r="H74" s="121">
        <f t="shared" si="5"/>
        <v>39</v>
      </c>
      <c r="I74" s="121">
        <f t="shared" si="2"/>
        <v>58.5</v>
      </c>
    </row>
    <row r="75" spans="1:9" ht="38.25">
      <c r="A75" s="123" t="s">
        <v>351</v>
      </c>
      <c r="B75" s="119" t="s">
        <v>0</v>
      </c>
      <c r="C75" s="73" t="s">
        <v>267</v>
      </c>
      <c r="D75" s="73" t="s">
        <v>799</v>
      </c>
      <c r="E75" s="149" t="s">
        <v>567</v>
      </c>
      <c r="F75" s="122">
        <v>3.5</v>
      </c>
      <c r="G75" s="121">
        <f t="shared" si="4"/>
        <v>52.5</v>
      </c>
      <c r="H75" s="121">
        <f t="shared" si="5"/>
        <v>21</v>
      </c>
      <c r="I75" s="121">
        <f t="shared" si="2"/>
        <v>31.5</v>
      </c>
    </row>
    <row r="76" spans="1:9" ht="25.5">
      <c r="A76" s="123" t="s">
        <v>352</v>
      </c>
      <c r="B76" s="119" t="s">
        <v>0</v>
      </c>
      <c r="C76" s="73" t="s">
        <v>217</v>
      </c>
      <c r="D76" s="73" t="s">
        <v>814</v>
      </c>
      <c r="E76" s="149" t="s">
        <v>567</v>
      </c>
      <c r="F76" s="122">
        <v>3.5</v>
      </c>
      <c r="G76" s="121">
        <f t="shared" si="4"/>
        <v>52.5</v>
      </c>
      <c r="H76" s="121">
        <f t="shared" si="5"/>
        <v>21</v>
      </c>
      <c r="I76" s="121">
        <f t="shared" si="2"/>
        <v>31.5</v>
      </c>
    </row>
    <row r="77" spans="1:9" ht="25.5">
      <c r="A77" s="123" t="s">
        <v>353</v>
      </c>
      <c r="B77" s="119" t="s">
        <v>0</v>
      </c>
      <c r="C77" s="73" t="s">
        <v>622</v>
      </c>
      <c r="D77" s="73" t="s">
        <v>815</v>
      </c>
      <c r="E77" s="149" t="s">
        <v>1062</v>
      </c>
      <c r="F77" s="122">
        <v>3.5</v>
      </c>
      <c r="G77" s="121">
        <f t="shared" si="4"/>
        <v>52.5</v>
      </c>
      <c r="H77" s="121">
        <f t="shared" si="5"/>
        <v>21</v>
      </c>
      <c r="I77" s="121">
        <f t="shared" si="2"/>
        <v>31.5</v>
      </c>
    </row>
    <row r="78" spans="1:9" ht="38.25">
      <c r="A78" s="118" t="s">
        <v>354</v>
      </c>
      <c r="B78" s="119" t="s">
        <v>0</v>
      </c>
      <c r="C78" s="73" t="s">
        <v>623</v>
      </c>
      <c r="D78" s="73" t="s">
        <v>528</v>
      </c>
      <c r="E78" s="149" t="s">
        <v>816</v>
      </c>
      <c r="F78" s="122">
        <v>3.5</v>
      </c>
      <c r="G78" s="121">
        <f t="shared" si="4"/>
        <v>52.5</v>
      </c>
      <c r="H78" s="121">
        <f t="shared" si="5"/>
        <v>21</v>
      </c>
      <c r="I78" s="121">
        <f t="shared" si="2"/>
        <v>31.5</v>
      </c>
    </row>
    <row r="79" spans="1:9" ht="38.25">
      <c r="A79" s="78" t="s">
        <v>736</v>
      </c>
      <c r="B79" s="119" t="s">
        <v>0</v>
      </c>
      <c r="C79" s="73" t="s">
        <v>624</v>
      </c>
      <c r="D79" s="73" t="s">
        <v>817</v>
      </c>
      <c r="E79" s="149" t="s">
        <v>818</v>
      </c>
      <c r="F79" s="104">
        <v>6</v>
      </c>
      <c r="G79" s="121">
        <f t="shared" si="4"/>
        <v>90</v>
      </c>
      <c r="H79" s="121">
        <f t="shared" si="5"/>
        <v>36</v>
      </c>
      <c r="I79" s="121">
        <f t="shared" si="2"/>
        <v>54</v>
      </c>
    </row>
    <row r="80" spans="1:9" ht="25.5">
      <c r="A80" s="78" t="s">
        <v>737</v>
      </c>
      <c r="B80" s="119" t="s">
        <v>0</v>
      </c>
      <c r="C80" s="73" t="s">
        <v>625</v>
      </c>
      <c r="D80" s="73" t="s">
        <v>819</v>
      </c>
      <c r="E80" s="149" t="s">
        <v>820</v>
      </c>
      <c r="F80" s="104">
        <v>9</v>
      </c>
      <c r="G80" s="121">
        <f t="shared" si="4"/>
        <v>135</v>
      </c>
      <c r="H80" s="121">
        <f t="shared" si="5"/>
        <v>54</v>
      </c>
      <c r="I80" s="121">
        <f t="shared" si="2"/>
        <v>81</v>
      </c>
    </row>
    <row r="81" spans="1:9" ht="12.75">
      <c r="A81" s="73" t="s">
        <v>234</v>
      </c>
      <c r="B81" s="119" t="s">
        <v>1</v>
      </c>
      <c r="C81" s="73" t="s">
        <v>626</v>
      </c>
      <c r="D81" s="73" t="s">
        <v>913</v>
      </c>
      <c r="E81" s="149" t="s">
        <v>566</v>
      </c>
      <c r="F81" s="104">
        <v>7</v>
      </c>
      <c r="G81" s="121">
        <f t="shared" si="4"/>
        <v>105</v>
      </c>
      <c r="H81" s="121">
        <f t="shared" si="5"/>
        <v>42</v>
      </c>
      <c r="I81" s="121">
        <f t="shared" si="2"/>
        <v>63</v>
      </c>
    </row>
    <row r="82" spans="1:9" ht="12.75">
      <c r="A82" s="73" t="s">
        <v>140</v>
      </c>
      <c r="B82" s="119" t="s">
        <v>1</v>
      </c>
      <c r="C82" s="73" t="s">
        <v>886</v>
      </c>
      <c r="D82" s="73" t="s">
        <v>914</v>
      </c>
      <c r="E82" s="149" t="s">
        <v>566</v>
      </c>
      <c r="F82" s="104">
        <v>6</v>
      </c>
      <c r="G82" s="121">
        <v>0</v>
      </c>
      <c r="H82" s="121">
        <f t="shared" si="5"/>
        <v>0</v>
      </c>
      <c r="I82" s="121">
        <f t="shared" ref="I82:I145" si="6">+G82-H82</f>
        <v>0</v>
      </c>
    </row>
    <row r="83" spans="1:9" ht="12.75">
      <c r="A83" s="73" t="s">
        <v>141</v>
      </c>
      <c r="B83" s="119" t="s">
        <v>1</v>
      </c>
      <c r="C83" s="73" t="s">
        <v>342</v>
      </c>
      <c r="D83" s="73" t="s">
        <v>915</v>
      </c>
      <c r="E83" s="149" t="s">
        <v>567</v>
      </c>
      <c r="F83" s="104">
        <v>6.5</v>
      </c>
      <c r="G83" s="121">
        <f>+F83*15</f>
        <v>97.5</v>
      </c>
      <c r="H83" s="121">
        <f t="shared" si="5"/>
        <v>39</v>
      </c>
      <c r="I83" s="121">
        <f t="shared" si="6"/>
        <v>58.5</v>
      </c>
    </row>
    <row r="84" spans="1:9" ht="38.25">
      <c r="A84" s="123" t="s">
        <v>738</v>
      </c>
      <c r="B84" s="119" t="s">
        <v>1</v>
      </c>
      <c r="C84" s="73" t="s">
        <v>1054</v>
      </c>
      <c r="D84" s="73" t="s">
        <v>1053</v>
      </c>
      <c r="E84" s="149" t="s">
        <v>1090</v>
      </c>
      <c r="F84" s="104">
        <v>7</v>
      </c>
      <c r="G84" s="121">
        <f>+F84*25</f>
        <v>175</v>
      </c>
      <c r="H84" s="121">
        <f t="shared" si="5"/>
        <v>70</v>
      </c>
      <c r="I84" s="121">
        <f t="shared" si="6"/>
        <v>105</v>
      </c>
    </row>
    <row r="85" spans="1:9" ht="25.5">
      <c r="A85" s="123" t="s">
        <v>164</v>
      </c>
      <c r="B85" s="119" t="s">
        <v>0</v>
      </c>
      <c r="C85" s="73" t="s">
        <v>627</v>
      </c>
      <c r="D85" s="73" t="s">
        <v>822</v>
      </c>
      <c r="E85" s="149" t="s">
        <v>583</v>
      </c>
      <c r="F85" s="104">
        <v>7</v>
      </c>
      <c r="G85" s="121">
        <f>+F85*15</f>
        <v>105</v>
      </c>
      <c r="H85" s="121">
        <f t="shared" si="5"/>
        <v>42</v>
      </c>
      <c r="I85" s="121">
        <f t="shared" si="6"/>
        <v>63</v>
      </c>
    </row>
    <row r="86" spans="1:9" ht="12.75">
      <c r="A86" s="123" t="s">
        <v>1038</v>
      </c>
      <c r="B86" s="123" t="s">
        <v>5</v>
      </c>
      <c r="C86" s="123" t="s">
        <v>379</v>
      </c>
      <c r="D86" s="73" t="s">
        <v>1046</v>
      </c>
      <c r="E86" s="149" t="s">
        <v>1047</v>
      </c>
      <c r="F86" s="104">
        <v>6</v>
      </c>
      <c r="G86" s="105">
        <f>+F86*22</f>
        <v>132</v>
      </c>
      <c r="H86" s="105">
        <f t="shared" si="5"/>
        <v>52.800000000000004</v>
      </c>
      <c r="I86" s="121">
        <f t="shared" si="6"/>
        <v>79.199999999999989</v>
      </c>
    </row>
    <row r="87" spans="1:9" ht="25.5">
      <c r="A87" s="123" t="s">
        <v>398</v>
      </c>
      <c r="B87" s="119" t="s">
        <v>2</v>
      </c>
      <c r="C87" s="73" t="s">
        <v>399</v>
      </c>
      <c r="D87" s="73" t="s">
        <v>489</v>
      </c>
      <c r="E87" s="149" t="s">
        <v>567</v>
      </c>
      <c r="F87" s="122">
        <v>4.5</v>
      </c>
      <c r="G87" s="121">
        <f>+F87*15</f>
        <v>67.5</v>
      </c>
      <c r="H87" s="121">
        <f t="shared" si="5"/>
        <v>27</v>
      </c>
      <c r="I87" s="121">
        <f t="shared" si="6"/>
        <v>40.5</v>
      </c>
    </row>
    <row r="88" spans="1:9" ht="12.75">
      <c r="A88" s="123" t="s">
        <v>93</v>
      </c>
      <c r="B88" s="119" t="s">
        <v>1</v>
      </c>
      <c r="C88" s="73" t="s">
        <v>628</v>
      </c>
      <c r="D88" s="73" t="s">
        <v>916</v>
      </c>
      <c r="E88" s="149" t="s">
        <v>567</v>
      </c>
      <c r="F88" s="122">
        <v>4</v>
      </c>
      <c r="G88" s="121">
        <f>+F88*15</f>
        <v>60</v>
      </c>
      <c r="H88" s="121">
        <f t="shared" si="5"/>
        <v>24</v>
      </c>
      <c r="I88" s="121">
        <f t="shared" si="6"/>
        <v>36</v>
      </c>
    </row>
    <row r="89" spans="1:9" ht="12.75">
      <c r="A89" s="123" t="s">
        <v>94</v>
      </c>
      <c r="B89" s="119" t="s">
        <v>1</v>
      </c>
      <c r="C89" s="73" t="s">
        <v>629</v>
      </c>
      <c r="D89" s="73" t="s">
        <v>917</v>
      </c>
      <c r="E89" s="149" t="s">
        <v>918</v>
      </c>
      <c r="F89" s="122">
        <v>3</v>
      </c>
      <c r="G89" s="121">
        <v>0</v>
      </c>
      <c r="H89" s="121">
        <f t="shared" si="5"/>
        <v>0</v>
      </c>
      <c r="I89" s="121">
        <f t="shared" si="6"/>
        <v>0</v>
      </c>
    </row>
    <row r="90" spans="1:9" ht="12.75">
      <c r="A90" s="124" t="s">
        <v>54</v>
      </c>
      <c r="B90" s="119" t="s">
        <v>0</v>
      </c>
      <c r="C90" s="73" t="s">
        <v>360</v>
      </c>
      <c r="D90" s="73" t="s">
        <v>478</v>
      </c>
      <c r="E90" s="149" t="s">
        <v>578</v>
      </c>
      <c r="F90" s="122">
        <v>7.5</v>
      </c>
      <c r="G90" s="121">
        <f t="shared" ref="G90:G96" si="7">+F90*15</f>
        <v>112.5</v>
      </c>
      <c r="H90" s="121">
        <f t="shared" si="5"/>
        <v>45</v>
      </c>
      <c r="I90" s="121">
        <f t="shared" si="6"/>
        <v>67.5</v>
      </c>
    </row>
    <row r="91" spans="1:9" ht="25.5">
      <c r="A91" s="123" t="s">
        <v>55</v>
      </c>
      <c r="B91" s="119" t="s">
        <v>0</v>
      </c>
      <c r="C91" s="73" t="s">
        <v>630</v>
      </c>
      <c r="D91" s="73" t="s">
        <v>534</v>
      </c>
      <c r="E91" s="149" t="s">
        <v>825</v>
      </c>
      <c r="F91" s="122">
        <v>7.5</v>
      </c>
      <c r="G91" s="121">
        <f t="shared" si="7"/>
        <v>112.5</v>
      </c>
      <c r="H91" s="121">
        <f t="shared" si="5"/>
        <v>45</v>
      </c>
      <c r="I91" s="121">
        <f t="shared" si="6"/>
        <v>67.5</v>
      </c>
    </row>
    <row r="92" spans="1:9" ht="12.75">
      <c r="A92" s="124" t="s">
        <v>256</v>
      </c>
      <c r="B92" s="119" t="s">
        <v>0</v>
      </c>
      <c r="C92" s="73" t="s">
        <v>631</v>
      </c>
      <c r="D92" s="73" t="s">
        <v>826</v>
      </c>
      <c r="E92" s="149" t="s">
        <v>567</v>
      </c>
      <c r="F92" s="104">
        <v>7</v>
      </c>
      <c r="G92" s="121">
        <f t="shared" si="7"/>
        <v>105</v>
      </c>
      <c r="H92" s="121">
        <f t="shared" si="5"/>
        <v>42</v>
      </c>
      <c r="I92" s="121">
        <f t="shared" si="6"/>
        <v>63</v>
      </c>
    </row>
    <row r="93" spans="1:9" ht="12.75">
      <c r="A93" s="123" t="s">
        <v>265</v>
      </c>
      <c r="B93" s="119" t="s">
        <v>0</v>
      </c>
      <c r="C93" s="73" t="s">
        <v>632</v>
      </c>
      <c r="D93" s="73" t="s">
        <v>827</v>
      </c>
      <c r="E93" s="149" t="s">
        <v>810</v>
      </c>
      <c r="F93" s="104">
        <v>7</v>
      </c>
      <c r="G93" s="121">
        <f t="shared" si="7"/>
        <v>105</v>
      </c>
      <c r="H93" s="121">
        <f t="shared" si="5"/>
        <v>42</v>
      </c>
      <c r="I93" s="121">
        <f t="shared" si="6"/>
        <v>63</v>
      </c>
    </row>
    <row r="94" spans="1:9" ht="12.75">
      <c r="A94" s="124" t="s">
        <v>355</v>
      </c>
      <c r="B94" s="119" t="s">
        <v>0</v>
      </c>
      <c r="C94" s="73" t="s">
        <v>633</v>
      </c>
      <c r="D94" s="73" t="s">
        <v>828</v>
      </c>
      <c r="E94" s="149" t="s">
        <v>567</v>
      </c>
      <c r="F94" s="104">
        <v>6.5</v>
      </c>
      <c r="G94" s="121">
        <f t="shared" si="7"/>
        <v>97.5</v>
      </c>
      <c r="H94" s="121">
        <f t="shared" si="5"/>
        <v>39</v>
      </c>
      <c r="I94" s="121">
        <f t="shared" si="6"/>
        <v>58.5</v>
      </c>
    </row>
    <row r="95" spans="1:9" ht="38.25">
      <c r="A95" s="123" t="s">
        <v>739</v>
      </c>
      <c r="B95" s="119" t="s">
        <v>0</v>
      </c>
      <c r="C95" s="73" t="s">
        <v>365</v>
      </c>
      <c r="D95" s="73" t="s">
        <v>829</v>
      </c>
      <c r="E95" s="149" t="s">
        <v>830</v>
      </c>
      <c r="F95" s="104">
        <v>7</v>
      </c>
      <c r="G95" s="121">
        <f t="shared" si="7"/>
        <v>105</v>
      </c>
      <c r="H95" s="121">
        <f t="shared" si="5"/>
        <v>42</v>
      </c>
      <c r="I95" s="121">
        <f t="shared" si="6"/>
        <v>63</v>
      </c>
    </row>
    <row r="96" spans="1:9" ht="25.5">
      <c r="A96" s="123" t="s">
        <v>740</v>
      </c>
      <c r="B96" s="119" t="s">
        <v>0</v>
      </c>
      <c r="C96" s="73" t="s">
        <v>634</v>
      </c>
      <c r="D96" s="73" t="s">
        <v>831</v>
      </c>
      <c r="E96" s="149" t="s">
        <v>832</v>
      </c>
      <c r="F96" s="122">
        <v>4</v>
      </c>
      <c r="G96" s="121">
        <f t="shared" si="7"/>
        <v>60</v>
      </c>
      <c r="H96" s="121">
        <f t="shared" si="5"/>
        <v>24</v>
      </c>
      <c r="I96" s="121">
        <f t="shared" si="6"/>
        <v>36</v>
      </c>
    </row>
    <row r="97" spans="1:9" ht="25.5">
      <c r="A97" s="124" t="s">
        <v>741</v>
      </c>
      <c r="B97" s="119" t="s">
        <v>4</v>
      </c>
      <c r="C97" s="73" t="s">
        <v>273</v>
      </c>
      <c r="D97" s="73" t="s">
        <v>1000</v>
      </c>
      <c r="E97" s="149" t="s">
        <v>810</v>
      </c>
      <c r="F97" s="122">
        <v>34.5</v>
      </c>
      <c r="G97" s="121">
        <v>650</v>
      </c>
      <c r="H97" s="121">
        <v>0</v>
      </c>
      <c r="I97" s="121">
        <f t="shared" si="6"/>
        <v>650</v>
      </c>
    </row>
    <row r="98" spans="1:9" ht="25.5">
      <c r="A98" s="123" t="s">
        <v>742</v>
      </c>
      <c r="B98" s="119" t="s">
        <v>4</v>
      </c>
      <c r="C98" s="73" t="s">
        <v>277</v>
      </c>
      <c r="D98" s="73" t="s">
        <v>1001</v>
      </c>
      <c r="E98" s="149" t="s">
        <v>1002</v>
      </c>
      <c r="F98" s="122">
        <v>34.5</v>
      </c>
      <c r="G98" s="121">
        <v>650</v>
      </c>
      <c r="H98" s="121">
        <v>0</v>
      </c>
      <c r="I98" s="121">
        <f t="shared" si="6"/>
        <v>650</v>
      </c>
    </row>
    <row r="99" spans="1:9" ht="25.5">
      <c r="A99" s="123" t="s">
        <v>743</v>
      </c>
      <c r="B99" s="119" t="s">
        <v>4</v>
      </c>
      <c r="C99" s="73" t="s">
        <v>274</v>
      </c>
      <c r="D99" s="73" t="s">
        <v>1001</v>
      </c>
      <c r="E99" s="149" t="s">
        <v>569</v>
      </c>
      <c r="F99" s="122">
        <v>34.5</v>
      </c>
      <c r="G99" s="121">
        <v>650</v>
      </c>
      <c r="H99" s="121">
        <v>0</v>
      </c>
      <c r="I99" s="121">
        <f t="shared" si="6"/>
        <v>650</v>
      </c>
    </row>
    <row r="100" spans="1:9" ht="25.5">
      <c r="A100" s="123" t="s">
        <v>744</v>
      </c>
      <c r="B100" s="119" t="s">
        <v>4</v>
      </c>
      <c r="C100" s="73" t="s">
        <v>278</v>
      </c>
      <c r="D100" s="73" t="s">
        <v>1001</v>
      </c>
      <c r="E100" s="149" t="s">
        <v>1003</v>
      </c>
      <c r="F100" s="122">
        <v>34.5</v>
      </c>
      <c r="G100" s="121">
        <v>650</v>
      </c>
      <c r="H100" s="121">
        <v>0</v>
      </c>
      <c r="I100" s="121">
        <f t="shared" si="6"/>
        <v>650</v>
      </c>
    </row>
    <row r="101" spans="1:9" ht="25.5">
      <c r="A101" s="78" t="s">
        <v>745</v>
      </c>
      <c r="B101" s="119" t="s">
        <v>4</v>
      </c>
      <c r="C101" s="73" t="s">
        <v>275</v>
      </c>
      <c r="D101" s="73" t="s">
        <v>1001</v>
      </c>
      <c r="E101" s="149" t="s">
        <v>868</v>
      </c>
      <c r="F101" s="122">
        <v>34.5</v>
      </c>
      <c r="G101" s="121">
        <v>650</v>
      </c>
      <c r="H101" s="121">
        <v>0</v>
      </c>
      <c r="I101" s="121">
        <f t="shared" si="6"/>
        <v>650</v>
      </c>
    </row>
    <row r="102" spans="1:9" ht="25.5">
      <c r="A102" s="123" t="s">
        <v>746</v>
      </c>
      <c r="B102" s="119" t="s">
        <v>4</v>
      </c>
      <c r="C102" s="73" t="s">
        <v>279</v>
      </c>
      <c r="D102" s="73" t="s">
        <v>1001</v>
      </c>
      <c r="E102" s="149" t="s">
        <v>574</v>
      </c>
      <c r="F102" s="122">
        <v>34.5</v>
      </c>
      <c r="G102" s="121">
        <v>650</v>
      </c>
      <c r="H102" s="121">
        <v>0</v>
      </c>
      <c r="I102" s="121">
        <f t="shared" si="6"/>
        <v>650</v>
      </c>
    </row>
    <row r="103" spans="1:9" ht="25.5">
      <c r="A103" s="123" t="s">
        <v>747</v>
      </c>
      <c r="B103" s="119" t="s">
        <v>4</v>
      </c>
      <c r="C103" s="73" t="s">
        <v>280</v>
      </c>
      <c r="D103" s="73" t="s">
        <v>1004</v>
      </c>
      <c r="E103" s="149" t="s">
        <v>810</v>
      </c>
      <c r="F103" s="122">
        <v>21</v>
      </c>
      <c r="G103" s="121">
        <v>980</v>
      </c>
      <c r="H103" s="121">
        <v>0</v>
      </c>
      <c r="I103" s="121">
        <f t="shared" si="6"/>
        <v>980</v>
      </c>
    </row>
    <row r="104" spans="1:9" ht="12.75">
      <c r="A104" s="123" t="s">
        <v>980</v>
      </c>
      <c r="B104" s="119" t="s">
        <v>4</v>
      </c>
      <c r="C104" s="73" t="s">
        <v>635</v>
      </c>
      <c r="D104" s="103" t="s">
        <v>1004</v>
      </c>
      <c r="E104" s="149" t="s">
        <v>1002</v>
      </c>
      <c r="F104" s="122">
        <v>21</v>
      </c>
      <c r="G104" s="121">
        <v>980</v>
      </c>
      <c r="H104" s="121">
        <v>0</v>
      </c>
      <c r="I104" s="121">
        <f t="shared" si="6"/>
        <v>980</v>
      </c>
    </row>
    <row r="105" spans="1:9" ht="12.75">
      <c r="A105" s="123" t="s">
        <v>748</v>
      </c>
      <c r="B105" s="119" t="s">
        <v>4</v>
      </c>
      <c r="C105" s="73" t="s">
        <v>276</v>
      </c>
      <c r="D105" s="73" t="s">
        <v>1004</v>
      </c>
      <c r="E105" s="149" t="s">
        <v>569</v>
      </c>
      <c r="F105" s="122">
        <v>21</v>
      </c>
      <c r="G105" s="121">
        <v>980</v>
      </c>
      <c r="H105" s="121">
        <v>0</v>
      </c>
      <c r="I105" s="121">
        <f t="shared" si="6"/>
        <v>980</v>
      </c>
    </row>
    <row r="106" spans="1:9" ht="12.75">
      <c r="A106" s="123" t="s">
        <v>749</v>
      </c>
      <c r="B106" s="119" t="s">
        <v>4</v>
      </c>
      <c r="C106" s="73" t="s">
        <v>281</v>
      </c>
      <c r="D106" s="73" t="s">
        <v>1004</v>
      </c>
      <c r="E106" s="149" t="s">
        <v>1003</v>
      </c>
      <c r="F106" s="122">
        <v>24</v>
      </c>
      <c r="G106" s="121">
        <v>980</v>
      </c>
      <c r="H106" s="121">
        <v>0</v>
      </c>
      <c r="I106" s="121">
        <f t="shared" si="6"/>
        <v>980</v>
      </c>
    </row>
    <row r="107" spans="1:9" ht="12.75">
      <c r="A107" s="123" t="s">
        <v>750</v>
      </c>
      <c r="B107" s="119" t="s">
        <v>4</v>
      </c>
      <c r="C107" s="73" t="s">
        <v>282</v>
      </c>
      <c r="D107" s="73" t="s">
        <v>1004</v>
      </c>
      <c r="E107" s="149" t="s">
        <v>868</v>
      </c>
      <c r="F107" s="122">
        <v>21</v>
      </c>
      <c r="G107" s="121">
        <v>980</v>
      </c>
      <c r="H107" s="121">
        <v>0</v>
      </c>
      <c r="I107" s="121">
        <f t="shared" si="6"/>
        <v>980</v>
      </c>
    </row>
    <row r="108" spans="1:9" ht="12.75">
      <c r="A108" s="123" t="s">
        <v>751</v>
      </c>
      <c r="B108" s="119" t="s">
        <v>4</v>
      </c>
      <c r="C108" s="73" t="s">
        <v>283</v>
      </c>
      <c r="D108" s="73" t="s">
        <v>1004</v>
      </c>
      <c r="E108" s="149" t="s">
        <v>574</v>
      </c>
      <c r="F108" s="122">
        <v>21</v>
      </c>
      <c r="G108" s="121">
        <v>980</v>
      </c>
      <c r="H108" s="121">
        <v>0</v>
      </c>
      <c r="I108" s="121">
        <f t="shared" si="6"/>
        <v>980</v>
      </c>
    </row>
    <row r="109" spans="1:9" ht="12.75">
      <c r="A109" s="123" t="s">
        <v>752</v>
      </c>
      <c r="B109" s="119" t="s">
        <v>4</v>
      </c>
      <c r="C109" s="73" t="s">
        <v>284</v>
      </c>
      <c r="D109" s="73" t="s">
        <v>1005</v>
      </c>
      <c r="E109" s="149" t="s">
        <v>1006</v>
      </c>
      <c r="F109" s="122">
        <v>12</v>
      </c>
      <c r="G109" s="121">
        <v>370</v>
      </c>
      <c r="H109" s="121">
        <v>0</v>
      </c>
      <c r="I109" s="121">
        <f t="shared" si="6"/>
        <v>370</v>
      </c>
    </row>
    <row r="110" spans="1:9" ht="12.75">
      <c r="A110" s="123" t="s">
        <v>753</v>
      </c>
      <c r="B110" s="119" t="s">
        <v>4</v>
      </c>
      <c r="C110" s="73" t="s">
        <v>285</v>
      </c>
      <c r="D110" s="73" t="s">
        <v>1007</v>
      </c>
      <c r="E110" s="149" t="s">
        <v>573</v>
      </c>
      <c r="F110" s="122">
        <v>12</v>
      </c>
      <c r="G110" s="121">
        <v>630</v>
      </c>
      <c r="H110" s="121">
        <v>0</v>
      </c>
      <c r="I110" s="121">
        <f t="shared" si="6"/>
        <v>630</v>
      </c>
    </row>
    <row r="111" spans="1:9" ht="25.5">
      <c r="A111" s="123" t="s">
        <v>754</v>
      </c>
      <c r="B111" s="119" t="s">
        <v>4</v>
      </c>
      <c r="C111" s="73" t="s">
        <v>286</v>
      </c>
      <c r="D111" s="73" t="s">
        <v>1032</v>
      </c>
      <c r="E111" s="149" t="s">
        <v>567</v>
      </c>
      <c r="F111" s="104">
        <v>6</v>
      </c>
      <c r="G111" s="121">
        <v>138</v>
      </c>
      <c r="H111" s="121">
        <f t="shared" ref="H111:H139" si="8">+G111*40%</f>
        <v>55.2</v>
      </c>
      <c r="I111" s="121">
        <f t="shared" si="6"/>
        <v>82.8</v>
      </c>
    </row>
    <row r="112" spans="1:9" ht="25.5">
      <c r="A112" s="123" t="s">
        <v>105</v>
      </c>
      <c r="B112" s="119" t="s">
        <v>2</v>
      </c>
      <c r="C112" s="73" t="s">
        <v>401</v>
      </c>
      <c r="D112" s="73" t="s">
        <v>491</v>
      </c>
      <c r="E112" s="149" t="s">
        <v>574</v>
      </c>
      <c r="F112" s="104">
        <v>9</v>
      </c>
      <c r="G112" s="121">
        <f t="shared" ref="G112:G119" si="9">+F112*15</f>
        <v>135</v>
      </c>
      <c r="H112" s="121">
        <f t="shared" si="8"/>
        <v>54</v>
      </c>
      <c r="I112" s="121">
        <f t="shared" si="6"/>
        <v>81</v>
      </c>
    </row>
    <row r="113" spans="1:9" ht="12.75">
      <c r="A113" s="73" t="s">
        <v>402</v>
      </c>
      <c r="B113" s="119" t="s">
        <v>2</v>
      </c>
      <c r="C113" s="73" t="s">
        <v>403</v>
      </c>
      <c r="D113" s="73" t="s">
        <v>492</v>
      </c>
      <c r="E113" s="149" t="s">
        <v>574</v>
      </c>
      <c r="F113" s="122">
        <v>2</v>
      </c>
      <c r="G113" s="121">
        <f t="shared" si="9"/>
        <v>30</v>
      </c>
      <c r="H113" s="121">
        <f t="shared" si="8"/>
        <v>12</v>
      </c>
      <c r="I113" s="121">
        <f t="shared" si="6"/>
        <v>18</v>
      </c>
    </row>
    <row r="114" spans="1:9" ht="25.5">
      <c r="A114" s="73" t="s">
        <v>294</v>
      </c>
      <c r="B114" s="119" t="s">
        <v>2</v>
      </c>
      <c r="C114" s="73" t="s">
        <v>404</v>
      </c>
      <c r="D114" s="73" t="s">
        <v>493</v>
      </c>
      <c r="E114" s="149" t="s">
        <v>575</v>
      </c>
      <c r="F114" s="122">
        <v>2</v>
      </c>
      <c r="G114" s="121">
        <f t="shared" si="9"/>
        <v>30</v>
      </c>
      <c r="H114" s="121">
        <f t="shared" si="8"/>
        <v>12</v>
      </c>
      <c r="I114" s="121">
        <f t="shared" si="6"/>
        <v>18</v>
      </c>
    </row>
    <row r="115" spans="1:9" ht="51">
      <c r="A115" s="73" t="s">
        <v>295</v>
      </c>
      <c r="B115" s="119" t="s">
        <v>2</v>
      </c>
      <c r="C115" s="73" t="s">
        <v>405</v>
      </c>
      <c r="D115" s="73" t="s">
        <v>494</v>
      </c>
      <c r="E115" s="149" t="s">
        <v>1064</v>
      </c>
      <c r="F115" s="122">
        <v>3.5</v>
      </c>
      <c r="G115" s="121">
        <f t="shared" si="9"/>
        <v>52.5</v>
      </c>
      <c r="H115" s="121">
        <f t="shared" si="8"/>
        <v>21</v>
      </c>
      <c r="I115" s="121">
        <f t="shared" si="6"/>
        <v>31.5</v>
      </c>
    </row>
    <row r="116" spans="1:9" ht="12.75">
      <c r="A116" s="73" t="s">
        <v>296</v>
      </c>
      <c r="B116" s="119" t="s">
        <v>2</v>
      </c>
      <c r="C116" s="73" t="s">
        <v>319</v>
      </c>
      <c r="D116" s="73" t="s">
        <v>495</v>
      </c>
      <c r="E116" s="149" t="s">
        <v>583</v>
      </c>
      <c r="F116" s="122">
        <v>3</v>
      </c>
      <c r="G116" s="121">
        <f t="shared" si="9"/>
        <v>45</v>
      </c>
      <c r="H116" s="121">
        <f t="shared" si="8"/>
        <v>18</v>
      </c>
      <c r="I116" s="121">
        <f t="shared" si="6"/>
        <v>27</v>
      </c>
    </row>
    <row r="117" spans="1:9" ht="25.5">
      <c r="A117" s="73" t="s">
        <v>297</v>
      </c>
      <c r="B117" s="119" t="s">
        <v>2</v>
      </c>
      <c r="C117" s="73" t="s">
        <v>406</v>
      </c>
      <c r="D117" s="73" t="s">
        <v>496</v>
      </c>
      <c r="E117" s="149" t="s">
        <v>567</v>
      </c>
      <c r="F117" s="104">
        <v>9</v>
      </c>
      <c r="G117" s="121">
        <f t="shared" si="9"/>
        <v>135</v>
      </c>
      <c r="H117" s="121">
        <f t="shared" si="8"/>
        <v>54</v>
      </c>
      <c r="I117" s="121">
        <f t="shared" si="6"/>
        <v>81</v>
      </c>
    </row>
    <row r="118" spans="1:9" ht="12.75">
      <c r="A118" s="123" t="s">
        <v>298</v>
      </c>
      <c r="B118" s="119" t="s">
        <v>2</v>
      </c>
      <c r="C118" s="73" t="s">
        <v>407</v>
      </c>
      <c r="D118" s="73" t="s">
        <v>497</v>
      </c>
      <c r="E118" s="149" t="s">
        <v>908</v>
      </c>
      <c r="F118" s="122">
        <v>2</v>
      </c>
      <c r="G118" s="121">
        <f t="shared" si="9"/>
        <v>30</v>
      </c>
      <c r="H118" s="121">
        <f t="shared" si="8"/>
        <v>12</v>
      </c>
      <c r="I118" s="121">
        <f t="shared" si="6"/>
        <v>18</v>
      </c>
    </row>
    <row r="119" spans="1:9" ht="51">
      <c r="A119" s="123" t="s">
        <v>172</v>
      </c>
      <c r="B119" s="119" t="s">
        <v>1</v>
      </c>
      <c r="C119" s="73" t="s">
        <v>636</v>
      </c>
      <c r="D119" s="73" t="s">
        <v>919</v>
      </c>
      <c r="E119" s="149" t="s">
        <v>920</v>
      </c>
      <c r="F119" s="122">
        <v>12</v>
      </c>
      <c r="G119" s="121">
        <f t="shared" si="9"/>
        <v>180</v>
      </c>
      <c r="H119" s="121">
        <f t="shared" si="8"/>
        <v>72</v>
      </c>
      <c r="I119" s="121">
        <f t="shared" si="6"/>
        <v>108</v>
      </c>
    </row>
    <row r="120" spans="1:9" ht="12.75">
      <c r="A120" s="123" t="s">
        <v>173</v>
      </c>
      <c r="B120" s="119" t="s">
        <v>1</v>
      </c>
      <c r="C120" s="73" t="s">
        <v>339</v>
      </c>
      <c r="D120" s="73" t="s">
        <v>921</v>
      </c>
      <c r="E120" s="149" t="s">
        <v>920</v>
      </c>
      <c r="F120" s="122">
        <v>12</v>
      </c>
      <c r="G120" s="121">
        <v>0</v>
      </c>
      <c r="H120" s="121">
        <f t="shared" si="8"/>
        <v>0</v>
      </c>
      <c r="I120" s="121">
        <f t="shared" si="6"/>
        <v>0</v>
      </c>
    </row>
    <row r="121" spans="1:9" ht="12.75">
      <c r="A121" s="123" t="s">
        <v>174</v>
      </c>
      <c r="B121" s="119" t="s">
        <v>1</v>
      </c>
      <c r="C121" s="73" t="s">
        <v>637</v>
      </c>
      <c r="D121" s="73" t="s">
        <v>901</v>
      </c>
      <c r="E121" s="149" t="s">
        <v>574</v>
      </c>
      <c r="F121" s="122">
        <v>3.5</v>
      </c>
      <c r="G121" s="121">
        <f t="shared" ref="G121:G126" si="10">+F121*15</f>
        <v>52.5</v>
      </c>
      <c r="H121" s="121">
        <f t="shared" si="8"/>
        <v>21</v>
      </c>
      <c r="I121" s="121">
        <f t="shared" si="6"/>
        <v>31.5</v>
      </c>
    </row>
    <row r="122" spans="1:9" ht="12.75">
      <c r="A122" s="73" t="s">
        <v>326</v>
      </c>
      <c r="B122" s="119" t="s">
        <v>1</v>
      </c>
      <c r="C122" s="73" t="s">
        <v>344</v>
      </c>
      <c r="D122" s="73" t="s">
        <v>922</v>
      </c>
      <c r="E122" s="149" t="s">
        <v>923</v>
      </c>
      <c r="F122" s="104">
        <v>6</v>
      </c>
      <c r="G122" s="121">
        <f t="shared" si="10"/>
        <v>90</v>
      </c>
      <c r="H122" s="121">
        <f t="shared" si="8"/>
        <v>36</v>
      </c>
      <c r="I122" s="121">
        <f t="shared" si="6"/>
        <v>54</v>
      </c>
    </row>
    <row r="123" spans="1:9" ht="12.75">
      <c r="A123" s="123" t="s">
        <v>156</v>
      </c>
      <c r="B123" s="119" t="s">
        <v>0</v>
      </c>
      <c r="C123" s="73" t="s">
        <v>638</v>
      </c>
      <c r="D123" s="73" t="s">
        <v>833</v>
      </c>
      <c r="E123" s="149" t="s">
        <v>573</v>
      </c>
      <c r="F123" s="122">
        <v>2.5</v>
      </c>
      <c r="G123" s="121">
        <f t="shared" si="10"/>
        <v>37.5</v>
      </c>
      <c r="H123" s="121">
        <f t="shared" si="8"/>
        <v>15</v>
      </c>
      <c r="I123" s="121">
        <f t="shared" si="6"/>
        <v>22.5</v>
      </c>
    </row>
    <row r="124" spans="1:9" ht="12.75">
      <c r="A124" s="123" t="s">
        <v>755</v>
      </c>
      <c r="B124" s="119" t="s">
        <v>0</v>
      </c>
      <c r="C124" s="73" t="s">
        <v>639</v>
      </c>
      <c r="D124" s="73" t="s">
        <v>834</v>
      </c>
      <c r="E124" s="149" t="s">
        <v>567</v>
      </c>
      <c r="F124" s="122">
        <v>3</v>
      </c>
      <c r="G124" s="121">
        <f t="shared" si="10"/>
        <v>45</v>
      </c>
      <c r="H124" s="121">
        <f t="shared" si="8"/>
        <v>18</v>
      </c>
      <c r="I124" s="121">
        <f t="shared" si="6"/>
        <v>27</v>
      </c>
    </row>
    <row r="125" spans="1:9" ht="12.75">
      <c r="A125" s="123" t="s">
        <v>756</v>
      </c>
      <c r="B125" s="119" t="s">
        <v>0</v>
      </c>
      <c r="C125" s="73" t="s">
        <v>640</v>
      </c>
      <c r="D125" s="73" t="s">
        <v>835</v>
      </c>
      <c r="E125" s="149" t="s">
        <v>836</v>
      </c>
      <c r="F125" s="122">
        <v>3.5</v>
      </c>
      <c r="G125" s="121">
        <f t="shared" si="10"/>
        <v>52.5</v>
      </c>
      <c r="H125" s="121">
        <f t="shared" si="8"/>
        <v>21</v>
      </c>
      <c r="I125" s="121">
        <f t="shared" si="6"/>
        <v>31.5</v>
      </c>
    </row>
    <row r="126" spans="1:9" ht="25.5">
      <c r="A126" s="78" t="s">
        <v>757</v>
      </c>
      <c r="B126" s="119" t="s">
        <v>0</v>
      </c>
      <c r="C126" s="73" t="s">
        <v>214</v>
      </c>
      <c r="D126" s="73" t="s">
        <v>806</v>
      </c>
      <c r="E126" s="149" t="s">
        <v>837</v>
      </c>
      <c r="F126" s="104">
        <v>7</v>
      </c>
      <c r="G126" s="121">
        <f t="shared" si="10"/>
        <v>105</v>
      </c>
      <c r="H126" s="121">
        <f t="shared" si="8"/>
        <v>42</v>
      </c>
      <c r="I126" s="121">
        <f t="shared" si="6"/>
        <v>63</v>
      </c>
    </row>
    <row r="127" spans="1:9" ht="25.5">
      <c r="A127" s="73" t="s">
        <v>758</v>
      </c>
      <c r="B127" s="119" t="s">
        <v>4</v>
      </c>
      <c r="C127" s="73" t="s">
        <v>981</v>
      </c>
      <c r="D127" s="73" t="s">
        <v>1008</v>
      </c>
      <c r="E127" s="149" t="s">
        <v>567</v>
      </c>
      <c r="F127" s="104">
        <v>9</v>
      </c>
      <c r="G127" s="121">
        <v>230</v>
      </c>
      <c r="H127" s="121">
        <f t="shared" si="8"/>
        <v>92</v>
      </c>
      <c r="I127" s="121">
        <f t="shared" si="6"/>
        <v>138</v>
      </c>
    </row>
    <row r="128" spans="1:9" ht="25.5">
      <c r="A128" s="123" t="s">
        <v>61</v>
      </c>
      <c r="B128" s="119" t="s">
        <v>2</v>
      </c>
      <c r="C128" s="73" t="s">
        <v>408</v>
      </c>
      <c r="D128" s="73" t="s">
        <v>498</v>
      </c>
      <c r="E128" s="149" t="s">
        <v>576</v>
      </c>
      <c r="F128" s="122">
        <v>2</v>
      </c>
      <c r="G128" s="121">
        <f>+F128*15</f>
        <v>30</v>
      </c>
      <c r="H128" s="121">
        <f t="shared" si="8"/>
        <v>12</v>
      </c>
      <c r="I128" s="121">
        <f t="shared" si="6"/>
        <v>18</v>
      </c>
    </row>
    <row r="129" spans="1:9" ht="25.5">
      <c r="A129" s="123" t="s">
        <v>106</v>
      </c>
      <c r="B129" s="119" t="s">
        <v>2</v>
      </c>
      <c r="C129" s="73" t="s">
        <v>409</v>
      </c>
      <c r="D129" s="73" t="s">
        <v>499</v>
      </c>
      <c r="E129" s="149" t="s">
        <v>577</v>
      </c>
      <c r="F129" s="122">
        <v>2</v>
      </c>
      <c r="G129" s="121">
        <f>+F129*15</f>
        <v>30</v>
      </c>
      <c r="H129" s="121">
        <f t="shared" si="8"/>
        <v>12</v>
      </c>
      <c r="I129" s="121">
        <f t="shared" si="6"/>
        <v>18</v>
      </c>
    </row>
    <row r="130" spans="1:9" ht="25.5">
      <c r="A130" s="123" t="s">
        <v>56</v>
      </c>
      <c r="B130" s="119" t="s">
        <v>0</v>
      </c>
      <c r="C130" s="73" t="s">
        <v>269</v>
      </c>
      <c r="D130" s="73" t="s">
        <v>838</v>
      </c>
      <c r="E130" s="149" t="s">
        <v>839</v>
      </c>
      <c r="F130" s="122">
        <v>3</v>
      </c>
      <c r="G130" s="121">
        <f>+F130*15</f>
        <v>45</v>
      </c>
      <c r="H130" s="121">
        <f t="shared" si="8"/>
        <v>18</v>
      </c>
      <c r="I130" s="121">
        <f t="shared" si="6"/>
        <v>27</v>
      </c>
    </row>
    <row r="131" spans="1:9" ht="25.5">
      <c r="A131" s="123" t="s">
        <v>257</v>
      </c>
      <c r="B131" s="119" t="s">
        <v>0</v>
      </c>
      <c r="C131" s="73" t="s">
        <v>642</v>
      </c>
      <c r="D131" s="73" t="s">
        <v>840</v>
      </c>
      <c r="E131" s="149" t="s">
        <v>841</v>
      </c>
      <c r="F131" s="104">
        <v>5</v>
      </c>
      <c r="G131" s="121">
        <f>+F131*15</f>
        <v>75</v>
      </c>
      <c r="H131" s="121">
        <f t="shared" si="8"/>
        <v>30</v>
      </c>
      <c r="I131" s="121">
        <f t="shared" si="6"/>
        <v>45</v>
      </c>
    </row>
    <row r="132" spans="1:9" ht="25.5">
      <c r="A132" s="123" t="s">
        <v>759</v>
      </c>
      <c r="B132" s="119" t="s">
        <v>0</v>
      </c>
      <c r="C132" s="73" t="s">
        <v>643</v>
      </c>
      <c r="D132" s="73" t="s">
        <v>823</v>
      </c>
      <c r="E132" s="149" t="s">
        <v>824</v>
      </c>
      <c r="F132" s="104">
        <v>6</v>
      </c>
      <c r="G132" s="121">
        <f>+F132*15</f>
        <v>90</v>
      </c>
      <c r="H132" s="121">
        <f t="shared" si="8"/>
        <v>36</v>
      </c>
      <c r="I132" s="121">
        <f t="shared" si="6"/>
        <v>54</v>
      </c>
    </row>
    <row r="133" spans="1:9" ht="25.5">
      <c r="A133" s="123" t="s">
        <v>760</v>
      </c>
      <c r="B133" s="119" t="s">
        <v>4</v>
      </c>
      <c r="C133" s="73" t="s">
        <v>154</v>
      </c>
      <c r="D133" s="73" t="s">
        <v>1009</v>
      </c>
      <c r="E133" s="149" t="s">
        <v>567</v>
      </c>
      <c r="F133" s="104">
        <v>9</v>
      </c>
      <c r="G133" s="121">
        <f>+F133*23</f>
        <v>207</v>
      </c>
      <c r="H133" s="121">
        <f t="shared" si="8"/>
        <v>82.800000000000011</v>
      </c>
      <c r="I133" s="121">
        <f t="shared" si="6"/>
        <v>124.19999999999999</v>
      </c>
    </row>
    <row r="134" spans="1:9" ht="25.5">
      <c r="A134" s="123" t="s">
        <v>1087</v>
      </c>
      <c r="B134" s="123" t="s">
        <v>5</v>
      </c>
      <c r="C134" s="123" t="s">
        <v>1039</v>
      </c>
      <c r="D134" s="73" t="s">
        <v>1088</v>
      </c>
      <c r="E134" s="149" t="s">
        <v>574</v>
      </c>
      <c r="F134" s="104">
        <v>9</v>
      </c>
      <c r="G134" s="105">
        <f>+F134*22</f>
        <v>198</v>
      </c>
      <c r="H134" s="105">
        <f t="shared" si="8"/>
        <v>79.2</v>
      </c>
      <c r="I134" s="121">
        <f t="shared" si="6"/>
        <v>118.8</v>
      </c>
    </row>
    <row r="135" spans="1:9" ht="25.5">
      <c r="A135" s="123" t="s">
        <v>62</v>
      </c>
      <c r="B135" s="119" t="s">
        <v>2</v>
      </c>
      <c r="C135" s="73" t="s">
        <v>410</v>
      </c>
      <c r="D135" s="73" t="s">
        <v>500</v>
      </c>
      <c r="E135" s="149" t="s">
        <v>908</v>
      </c>
      <c r="F135" s="104">
        <v>7</v>
      </c>
      <c r="G135" s="121">
        <f t="shared" ref="G135:G146" si="11">+F135*15</f>
        <v>105</v>
      </c>
      <c r="H135" s="121">
        <f t="shared" si="8"/>
        <v>42</v>
      </c>
      <c r="I135" s="121">
        <f t="shared" si="6"/>
        <v>63</v>
      </c>
    </row>
    <row r="136" spans="1:9" ht="25.5">
      <c r="A136" s="73" t="s">
        <v>63</v>
      </c>
      <c r="B136" s="119" t="s">
        <v>2</v>
      </c>
      <c r="C136" s="73" t="s">
        <v>411</v>
      </c>
      <c r="D136" s="73" t="s">
        <v>501</v>
      </c>
      <c r="E136" s="149" t="s">
        <v>578</v>
      </c>
      <c r="F136" s="104">
        <v>8</v>
      </c>
      <c r="G136" s="121">
        <f t="shared" si="11"/>
        <v>120</v>
      </c>
      <c r="H136" s="121">
        <f t="shared" si="8"/>
        <v>48</v>
      </c>
      <c r="I136" s="121">
        <f t="shared" si="6"/>
        <v>72</v>
      </c>
    </row>
    <row r="137" spans="1:9" ht="25.5">
      <c r="A137" s="73" t="s">
        <v>227</v>
      </c>
      <c r="B137" s="119" t="s">
        <v>2</v>
      </c>
      <c r="C137" s="73" t="s">
        <v>412</v>
      </c>
      <c r="D137" s="73" t="s">
        <v>502</v>
      </c>
      <c r="E137" s="149" t="s">
        <v>1065</v>
      </c>
      <c r="F137" s="122">
        <v>3</v>
      </c>
      <c r="G137" s="121">
        <f t="shared" si="11"/>
        <v>45</v>
      </c>
      <c r="H137" s="121">
        <f t="shared" si="8"/>
        <v>18</v>
      </c>
      <c r="I137" s="121">
        <f t="shared" si="6"/>
        <v>27</v>
      </c>
    </row>
    <row r="138" spans="1:9" ht="12.75">
      <c r="A138" s="73" t="s">
        <v>146</v>
      </c>
      <c r="B138" s="119" t="s">
        <v>2</v>
      </c>
      <c r="C138" s="73" t="s">
        <v>413</v>
      </c>
      <c r="D138" s="73" t="s">
        <v>503</v>
      </c>
      <c r="E138" s="149" t="s">
        <v>872</v>
      </c>
      <c r="F138" s="122">
        <v>2.5</v>
      </c>
      <c r="G138" s="121">
        <f t="shared" si="11"/>
        <v>37.5</v>
      </c>
      <c r="H138" s="121">
        <f t="shared" si="8"/>
        <v>15</v>
      </c>
      <c r="I138" s="121">
        <f t="shared" si="6"/>
        <v>22.5</v>
      </c>
    </row>
    <row r="139" spans="1:9" ht="12.75">
      <c r="A139" s="73" t="s">
        <v>302</v>
      </c>
      <c r="B139" s="119" t="s">
        <v>2</v>
      </c>
      <c r="C139" s="73" t="s">
        <v>414</v>
      </c>
      <c r="D139" s="73" t="s">
        <v>504</v>
      </c>
      <c r="E139" s="149" t="s">
        <v>578</v>
      </c>
      <c r="F139" s="104">
        <v>7</v>
      </c>
      <c r="G139" s="121">
        <f t="shared" si="11"/>
        <v>105</v>
      </c>
      <c r="H139" s="121">
        <f t="shared" si="8"/>
        <v>42</v>
      </c>
      <c r="I139" s="121">
        <f t="shared" si="6"/>
        <v>63</v>
      </c>
    </row>
    <row r="140" spans="1:9" ht="12.75">
      <c r="A140" s="123" t="s">
        <v>235</v>
      </c>
      <c r="B140" s="119" t="s">
        <v>1</v>
      </c>
      <c r="C140" s="73" t="s">
        <v>226</v>
      </c>
      <c r="D140" s="73" t="s">
        <v>924</v>
      </c>
      <c r="E140" s="149" t="s">
        <v>925</v>
      </c>
      <c r="F140" s="104">
        <v>6</v>
      </c>
      <c r="G140" s="121">
        <f t="shared" si="11"/>
        <v>90</v>
      </c>
      <c r="H140" s="121">
        <v>0</v>
      </c>
      <c r="I140" s="121">
        <f t="shared" si="6"/>
        <v>90</v>
      </c>
    </row>
    <row r="141" spans="1:9" ht="25.5">
      <c r="A141" s="123" t="s">
        <v>175</v>
      </c>
      <c r="B141" s="119" t="s">
        <v>1</v>
      </c>
      <c r="C141" s="73" t="s">
        <v>343</v>
      </c>
      <c r="D141" s="73" t="s">
        <v>926</v>
      </c>
      <c r="E141" s="149" t="s">
        <v>578</v>
      </c>
      <c r="F141" s="104">
        <v>9</v>
      </c>
      <c r="G141" s="121">
        <f t="shared" si="11"/>
        <v>135</v>
      </c>
      <c r="H141" s="121">
        <f t="shared" ref="H141:H172" si="12">+G141*40%</f>
        <v>54</v>
      </c>
      <c r="I141" s="121">
        <f t="shared" si="6"/>
        <v>81</v>
      </c>
    </row>
    <row r="142" spans="1:9" ht="12.75">
      <c r="A142" s="123" t="s">
        <v>761</v>
      </c>
      <c r="B142" s="119" t="s">
        <v>1</v>
      </c>
      <c r="C142" s="73" t="s">
        <v>887</v>
      </c>
      <c r="D142" s="73" t="s">
        <v>927</v>
      </c>
      <c r="E142" s="149" t="s">
        <v>574</v>
      </c>
      <c r="F142" s="104">
        <v>6</v>
      </c>
      <c r="G142" s="121">
        <f t="shared" si="11"/>
        <v>90</v>
      </c>
      <c r="H142" s="121">
        <f t="shared" si="12"/>
        <v>36</v>
      </c>
      <c r="I142" s="121">
        <f t="shared" si="6"/>
        <v>54</v>
      </c>
    </row>
    <row r="143" spans="1:9" ht="25.5">
      <c r="A143" s="123" t="s">
        <v>202</v>
      </c>
      <c r="B143" s="119" t="s">
        <v>1</v>
      </c>
      <c r="C143" s="73" t="s">
        <v>337</v>
      </c>
      <c r="D143" s="73" t="s">
        <v>928</v>
      </c>
      <c r="E143" s="149" t="s">
        <v>578</v>
      </c>
      <c r="F143" s="104">
        <v>9</v>
      </c>
      <c r="G143" s="121">
        <f t="shared" si="11"/>
        <v>135</v>
      </c>
      <c r="H143" s="121">
        <f t="shared" si="12"/>
        <v>54</v>
      </c>
      <c r="I143" s="121">
        <f t="shared" si="6"/>
        <v>81</v>
      </c>
    </row>
    <row r="144" spans="1:9" ht="25.5">
      <c r="A144" s="123" t="s">
        <v>236</v>
      </c>
      <c r="B144" s="119" t="s">
        <v>1</v>
      </c>
      <c r="C144" s="73" t="s">
        <v>337</v>
      </c>
      <c r="D144" s="73" t="s">
        <v>1066</v>
      </c>
      <c r="E144" s="149" t="s">
        <v>578</v>
      </c>
      <c r="F144" s="104">
        <v>9</v>
      </c>
      <c r="G144" s="121">
        <f t="shared" si="11"/>
        <v>135</v>
      </c>
      <c r="H144" s="121">
        <f t="shared" si="12"/>
        <v>54</v>
      </c>
      <c r="I144" s="121">
        <f t="shared" si="6"/>
        <v>81</v>
      </c>
    </row>
    <row r="145" spans="1:9" ht="25.5">
      <c r="A145" s="73" t="s">
        <v>1058</v>
      </c>
      <c r="B145" s="119" t="s">
        <v>1</v>
      </c>
      <c r="C145" s="73" t="s">
        <v>349</v>
      </c>
      <c r="D145" s="73" t="s">
        <v>1057</v>
      </c>
      <c r="E145" s="149" t="s">
        <v>1067</v>
      </c>
      <c r="F145" s="104"/>
      <c r="G145" s="121">
        <f t="shared" si="11"/>
        <v>0</v>
      </c>
      <c r="H145" s="121">
        <f t="shared" si="12"/>
        <v>0</v>
      </c>
      <c r="I145" s="121">
        <f t="shared" si="6"/>
        <v>0</v>
      </c>
    </row>
    <row r="146" spans="1:9" ht="25.5">
      <c r="A146" s="73" t="s">
        <v>170</v>
      </c>
      <c r="B146" s="119" t="s">
        <v>0</v>
      </c>
      <c r="C146" s="73" t="s">
        <v>644</v>
      </c>
      <c r="D146" s="73" t="s">
        <v>842</v>
      </c>
      <c r="E146" s="149" t="s">
        <v>843</v>
      </c>
      <c r="F146" s="104">
        <v>8</v>
      </c>
      <c r="G146" s="121">
        <f t="shared" si="11"/>
        <v>120</v>
      </c>
      <c r="H146" s="121">
        <f t="shared" si="12"/>
        <v>48</v>
      </c>
      <c r="I146" s="121">
        <f t="shared" ref="I146:I209" si="13">+G146-H146</f>
        <v>72</v>
      </c>
    </row>
    <row r="147" spans="1:9" ht="25.5">
      <c r="A147" s="78" t="s">
        <v>1050</v>
      </c>
      <c r="B147" s="73" t="s">
        <v>3</v>
      </c>
      <c r="C147" s="73" t="s">
        <v>1051</v>
      </c>
      <c r="D147" s="73" t="s">
        <v>1052</v>
      </c>
      <c r="E147" s="149" t="s">
        <v>908</v>
      </c>
      <c r="F147" s="104">
        <v>9</v>
      </c>
      <c r="G147" s="105">
        <f>+F147*23</f>
        <v>207</v>
      </c>
      <c r="H147" s="105">
        <f t="shared" si="12"/>
        <v>82.800000000000011</v>
      </c>
      <c r="I147" s="121">
        <f t="shared" si="13"/>
        <v>124.19999999999999</v>
      </c>
    </row>
    <row r="148" spans="1:9" ht="25.5">
      <c r="A148" s="73" t="s">
        <v>147</v>
      </c>
      <c r="B148" s="119" t="s">
        <v>2</v>
      </c>
      <c r="C148" s="73" t="s">
        <v>415</v>
      </c>
      <c r="D148" s="73" t="s">
        <v>505</v>
      </c>
      <c r="E148" s="149" t="s">
        <v>579</v>
      </c>
      <c r="F148" s="104">
        <v>6</v>
      </c>
      <c r="G148" s="121">
        <f>+F148*15</f>
        <v>90</v>
      </c>
      <c r="H148" s="121">
        <f t="shared" si="12"/>
        <v>36</v>
      </c>
      <c r="I148" s="121">
        <f t="shared" si="13"/>
        <v>54</v>
      </c>
    </row>
    <row r="149" spans="1:9" ht="25.5">
      <c r="A149" s="73" t="s">
        <v>148</v>
      </c>
      <c r="B149" s="119" t="s">
        <v>2</v>
      </c>
      <c r="C149" s="73" t="s">
        <v>307</v>
      </c>
      <c r="D149" s="73" t="s">
        <v>506</v>
      </c>
      <c r="E149" s="149" t="s">
        <v>574</v>
      </c>
      <c r="F149" s="104">
        <v>6</v>
      </c>
      <c r="G149" s="121">
        <f>+F149*15</f>
        <v>90</v>
      </c>
      <c r="H149" s="121">
        <f t="shared" si="12"/>
        <v>36</v>
      </c>
      <c r="I149" s="121">
        <f t="shared" si="13"/>
        <v>54</v>
      </c>
    </row>
    <row r="150" spans="1:9" ht="12.75">
      <c r="A150" s="123" t="s">
        <v>328</v>
      </c>
      <c r="B150" s="119" t="s">
        <v>1</v>
      </c>
      <c r="C150" s="73" t="s">
        <v>645</v>
      </c>
      <c r="D150" s="73" t="s">
        <v>929</v>
      </c>
      <c r="E150" s="149" t="s">
        <v>908</v>
      </c>
      <c r="F150" s="122">
        <v>3.5</v>
      </c>
      <c r="G150" s="121">
        <f>+F150*15</f>
        <v>52.5</v>
      </c>
      <c r="H150" s="121">
        <f t="shared" si="12"/>
        <v>21</v>
      </c>
      <c r="I150" s="121">
        <f t="shared" si="13"/>
        <v>31.5</v>
      </c>
    </row>
    <row r="151" spans="1:9" ht="12.75">
      <c r="A151" s="123" t="s">
        <v>323</v>
      </c>
      <c r="B151" s="119" t="s">
        <v>1</v>
      </c>
      <c r="C151" s="73" t="s">
        <v>646</v>
      </c>
      <c r="D151" s="73" t="s">
        <v>930</v>
      </c>
      <c r="E151" s="149" t="s">
        <v>931</v>
      </c>
      <c r="F151" s="122">
        <v>3.5</v>
      </c>
      <c r="G151" s="121">
        <f>+F151*15</f>
        <v>52.5</v>
      </c>
      <c r="H151" s="121">
        <f t="shared" si="12"/>
        <v>21</v>
      </c>
      <c r="I151" s="121">
        <f t="shared" si="13"/>
        <v>31.5</v>
      </c>
    </row>
    <row r="152" spans="1:9" ht="25.5">
      <c r="A152" s="73" t="s">
        <v>176</v>
      </c>
      <c r="B152" s="119" t="s">
        <v>1</v>
      </c>
      <c r="C152" s="73" t="s">
        <v>647</v>
      </c>
      <c r="D152" s="73" t="s">
        <v>932</v>
      </c>
      <c r="E152" s="149" t="s">
        <v>574</v>
      </c>
      <c r="F152" s="122">
        <v>4</v>
      </c>
      <c r="G152" s="121">
        <f>+F152*15</f>
        <v>60</v>
      </c>
      <c r="H152" s="121">
        <f t="shared" si="12"/>
        <v>24</v>
      </c>
      <c r="I152" s="121">
        <f t="shared" si="13"/>
        <v>36</v>
      </c>
    </row>
    <row r="153" spans="1:9" ht="12.75">
      <c r="A153" s="73" t="s">
        <v>1068</v>
      </c>
      <c r="B153" s="119" t="s">
        <v>5</v>
      </c>
      <c r="C153" s="73" t="s">
        <v>1069</v>
      </c>
      <c r="D153" s="73" t="s">
        <v>1070</v>
      </c>
      <c r="E153" s="149" t="s">
        <v>573</v>
      </c>
      <c r="F153" s="122">
        <v>6</v>
      </c>
      <c r="G153" s="121">
        <f>+F153*22</f>
        <v>132</v>
      </c>
      <c r="H153" s="121">
        <f t="shared" si="12"/>
        <v>52.800000000000004</v>
      </c>
      <c r="I153" s="121">
        <f t="shared" si="13"/>
        <v>79.199999999999989</v>
      </c>
    </row>
    <row r="154" spans="1:9" ht="12.75">
      <c r="A154" s="123" t="s">
        <v>228</v>
      </c>
      <c r="B154" s="119" t="s">
        <v>2</v>
      </c>
      <c r="C154" s="73" t="s">
        <v>416</v>
      </c>
      <c r="D154" s="73" t="s">
        <v>507</v>
      </c>
      <c r="E154" s="149" t="s">
        <v>582</v>
      </c>
      <c r="F154" s="104">
        <v>6.5</v>
      </c>
      <c r="G154" s="121">
        <f t="shared" ref="G154:G179" si="14">+F154*15</f>
        <v>97.5</v>
      </c>
      <c r="H154" s="121">
        <f t="shared" si="12"/>
        <v>39</v>
      </c>
      <c r="I154" s="121">
        <f t="shared" si="13"/>
        <v>58.5</v>
      </c>
    </row>
    <row r="155" spans="1:9" ht="12.75">
      <c r="A155" s="123" t="s">
        <v>229</v>
      </c>
      <c r="B155" s="119" t="s">
        <v>2</v>
      </c>
      <c r="C155" s="73" t="s">
        <v>223</v>
      </c>
      <c r="D155" s="73" t="s">
        <v>508</v>
      </c>
      <c r="E155" s="149" t="s">
        <v>580</v>
      </c>
      <c r="F155" s="104">
        <v>7</v>
      </c>
      <c r="G155" s="121">
        <f t="shared" si="14"/>
        <v>105</v>
      </c>
      <c r="H155" s="121">
        <f t="shared" si="12"/>
        <v>42</v>
      </c>
      <c r="I155" s="121">
        <f t="shared" si="13"/>
        <v>63</v>
      </c>
    </row>
    <row r="156" spans="1:9" ht="25.5">
      <c r="A156" s="123" t="s">
        <v>230</v>
      </c>
      <c r="B156" s="119" t="s">
        <v>2</v>
      </c>
      <c r="C156" s="73" t="s">
        <v>224</v>
      </c>
      <c r="D156" s="73" t="s">
        <v>509</v>
      </c>
      <c r="E156" s="149" t="s">
        <v>581</v>
      </c>
      <c r="F156" s="104">
        <v>7</v>
      </c>
      <c r="G156" s="121">
        <f t="shared" si="14"/>
        <v>105</v>
      </c>
      <c r="H156" s="121">
        <f t="shared" si="12"/>
        <v>42</v>
      </c>
      <c r="I156" s="121">
        <f t="shared" si="13"/>
        <v>63</v>
      </c>
    </row>
    <row r="157" spans="1:9" ht="25.5">
      <c r="A157" s="123" t="s">
        <v>64</v>
      </c>
      <c r="B157" s="119" t="s">
        <v>2</v>
      </c>
      <c r="C157" s="73" t="s">
        <v>222</v>
      </c>
      <c r="D157" s="73" t="s">
        <v>510</v>
      </c>
      <c r="E157" s="149" t="s">
        <v>567</v>
      </c>
      <c r="F157" s="104">
        <v>6</v>
      </c>
      <c r="G157" s="121">
        <f t="shared" si="14"/>
        <v>90</v>
      </c>
      <c r="H157" s="121">
        <f t="shared" si="12"/>
        <v>36</v>
      </c>
      <c r="I157" s="121">
        <f t="shared" si="13"/>
        <v>54</v>
      </c>
    </row>
    <row r="158" spans="1:9" ht="25.5">
      <c r="A158" s="123" t="s">
        <v>120</v>
      </c>
      <c r="B158" s="119" t="s">
        <v>2</v>
      </c>
      <c r="C158" s="73" t="s">
        <v>417</v>
      </c>
      <c r="D158" s="73" t="s">
        <v>511</v>
      </c>
      <c r="E158" s="149" t="s">
        <v>567</v>
      </c>
      <c r="F158" s="122">
        <v>3.5</v>
      </c>
      <c r="G158" s="121">
        <f t="shared" si="14"/>
        <v>52.5</v>
      </c>
      <c r="H158" s="121">
        <f t="shared" si="12"/>
        <v>21</v>
      </c>
      <c r="I158" s="121">
        <f t="shared" si="13"/>
        <v>31.5</v>
      </c>
    </row>
    <row r="159" spans="1:9" ht="25.5">
      <c r="A159" s="123" t="s">
        <v>121</v>
      </c>
      <c r="B159" s="119" t="s">
        <v>2</v>
      </c>
      <c r="C159" s="73" t="s">
        <v>418</v>
      </c>
      <c r="D159" s="73" t="s">
        <v>512</v>
      </c>
      <c r="E159" s="149" t="s">
        <v>567</v>
      </c>
      <c r="F159" s="122">
        <v>12</v>
      </c>
      <c r="G159" s="121">
        <f t="shared" si="14"/>
        <v>180</v>
      </c>
      <c r="H159" s="121">
        <f t="shared" si="12"/>
        <v>72</v>
      </c>
      <c r="I159" s="121">
        <f t="shared" si="13"/>
        <v>108</v>
      </c>
    </row>
    <row r="160" spans="1:9" ht="12.75">
      <c r="A160" s="123" t="s">
        <v>122</v>
      </c>
      <c r="B160" s="119" t="s">
        <v>2</v>
      </c>
      <c r="C160" s="73" t="s">
        <v>419</v>
      </c>
      <c r="D160" s="73" t="s">
        <v>513</v>
      </c>
      <c r="E160" s="149" t="s">
        <v>946</v>
      </c>
      <c r="F160" s="104">
        <v>7</v>
      </c>
      <c r="G160" s="121">
        <f t="shared" si="14"/>
        <v>105</v>
      </c>
      <c r="H160" s="121">
        <f t="shared" si="12"/>
        <v>42</v>
      </c>
      <c r="I160" s="121">
        <f t="shared" si="13"/>
        <v>63</v>
      </c>
    </row>
    <row r="161" spans="1:9" ht="25.5">
      <c r="A161" s="123" t="s">
        <v>123</v>
      </c>
      <c r="B161" s="119" t="s">
        <v>2</v>
      </c>
      <c r="C161" s="73" t="s">
        <v>420</v>
      </c>
      <c r="D161" s="73" t="s">
        <v>514</v>
      </c>
      <c r="E161" s="149" t="s">
        <v>582</v>
      </c>
      <c r="F161" s="104">
        <v>6</v>
      </c>
      <c r="G161" s="121">
        <f t="shared" si="14"/>
        <v>90</v>
      </c>
      <c r="H161" s="121">
        <f t="shared" si="12"/>
        <v>36</v>
      </c>
      <c r="I161" s="121">
        <f t="shared" si="13"/>
        <v>54</v>
      </c>
    </row>
    <row r="162" spans="1:9" ht="12.75">
      <c r="A162" s="73" t="s">
        <v>149</v>
      </c>
      <c r="B162" s="119" t="s">
        <v>2</v>
      </c>
      <c r="C162" s="73" t="s">
        <v>400</v>
      </c>
      <c r="D162" s="73" t="s">
        <v>490</v>
      </c>
      <c r="E162" s="149" t="s">
        <v>573</v>
      </c>
      <c r="F162" s="122">
        <v>7.5</v>
      </c>
      <c r="G162" s="121">
        <f t="shared" si="14"/>
        <v>112.5</v>
      </c>
      <c r="H162" s="121">
        <f t="shared" si="12"/>
        <v>45</v>
      </c>
      <c r="I162" s="121">
        <f t="shared" si="13"/>
        <v>67.5</v>
      </c>
    </row>
    <row r="163" spans="1:9" ht="25.5">
      <c r="A163" s="73" t="s">
        <v>192</v>
      </c>
      <c r="B163" s="119" t="s">
        <v>2</v>
      </c>
      <c r="C163" s="73" t="s">
        <v>200</v>
      </c>
      <c r="D163" s="73" t="s">
        <v>515</v>
      </c>
      <c r="E163" s="149" t="s">
        <v>582</v>
      </c>
      <c r="F163" s="122">
        <v>4</v>
      </c>
      <c r="G163" s="121">
        <f t="shared" si="14"/>
        <v>60</v>
      </c>
      <c r="H163" s="121">
        <f t="shared" si="12"/>
        <v>24</v>
      </c>
      <c r="I163" s="121">
        <f t="shared" si="13"/>
        <v>36</v>
      </c>
    </row>
    <row r="164" spans="1:9" ht="12.75">
      <c r="A164" s="73" t="s">
        <v>421</v>
      </c>
      <c r="B164" s="119" t="s">
        <v>2</v>
      </c>
      <c r="C164" s="73" t="s">
        <v>422</v>
      </c>
      <c r="D164" s="73" t="s">
        <v>516</v>
      </c>
      <c r="E164" s="149" t="s">
        <v>567</v>
      </c>
      <c r="F164" s="122">
        <v>3.5</v>
      </c>
      <c r="G164" s="121">
        <f t="shared" si="14"/>
        <v>52.5</v>
      </c>
      <c r="H164" s="121">
        <f t="shared" si="12"/>
        <v>21</v>
      </c>
      <c r="I164" s="121">
        <f t="shared" si="13"/>
        <v>31.5</v>
      </c>
    </row>
    <row r="165" spans="1:9" ht="12.75">
      <c r="A165" s="123" t="s">
        <v>423</v>
      </c>
      <c r="B165" s="119" t="s">
        <v>2</v>
      </c>
      <c r="C165" s="73" t="s">
        <v>424</v>
      </c>
      <c r="D165" s="73" t="s">
        <v>517</v>
      </c>
      <c r="E165" s="149" t="s">
        <v>946</v>
      </c>
      <c r="F165" s="104">
        <v>7</v>
      </c>
      <c r="G165" s="121">
        <f t="shared" si="14"/>
        <v>105</v>
      </c>
      <c r="H165" s="121">
        <f t="shared" si="12"/>
        <v>42</v>
      </c>
      <c r="I165" s="121">
        <f t="shared" si="13"/>
        <v>63</v>
      </c>
    </row>
    <row r="166" spans="1:9" ht="25.5">
      <c r="A166" s="123" t="s">
        <v>425</v>
      </c>
      <c r="B166" s="119" t="s">
        <v>2</v>
      </c>
      <c r="C166" s="73" t="s">
        <v>426</v>
      </c>
      <c r="D166" s="73" t="s">
        <v>518</v>
      </c>
      <c r="E166" s="149" t="s">
        <v>567</v>
      </c>
      <c r="F166" s="104">
        <v>6</v>
      </c>
      <c r="G166" s="121">
        <f t="shared" si="14"/>
        <v>90</v>
      </c>
      <c r="H166" s="121">
        <f t="shared" si="12"/>
        <v>36</v>
      </c>
      <c r="I166" s="121">
        <f t="shared" si="13"/>
        <v>54</v>
      </c>
    </row>
    <row r="167" spans="1:9" ht="12.75">
      <c r="A167" s="123" t="s">
        <v>427</v>
      </c>
      <c r="B167" s="119" t="s">
        <v>2</v>
      </c>
      <c r="C167" s="73" t="s">
        <v>428</v>
      </c>
      <c r="D167" s="73" t="s">
        <v>519</v>
      </c>
      <c r="E167" s="149" t="s">
        <v>567</v>
      </c>
      <c r="F167" s="122">
        <v>3.5</v>
      </c>
      <c r="G167" s="121">
        <f t="shared" si="14"/>
        <v>52.5</v>
      </c>
      <c r="H167" s="121">
        <f t="shared" si="12"/>
        <v>21</v>
      </c>
      <c r="I167" s="121">
        <f t="shared" si="13"/>
        <v>31.5</v>
      </c>
    </row>
    <row r="168" spans="1:9" ht="12.75">
      <c r="A168" s="123" t="s">
        <v>429</v>
      </c>
      <c r="B168" s="119" t="s">
        <v>2</v>
      </c>
      <c r="C168" s="73" t="s">
        <v>136</v>
      </c>
      <c r="D168" s="73" t="s">
        <v>520</v>
      </c>
      <c r="E168" s="149" t="s">
        <v>581</v>
      </c>
      <c r="F168" s="104">
        <v>7</v>
      </c>
      <c r="G168" s="121">
        <f t="shared" si="14"/>
        <v>105</v>
      </c>
      <c r="H168" s="121">
        <f t="shared" si="12"/>
        <v>42</v>
      </c>
      <c r="I168" s="121">
        <f t="shared" si="13"/>
        <v>63</v>
      </c>
    </row>
    <row r="169" spans="1:9" ht="12.75">
      <c r="A169" s="123" t="s">
        <v>430</v>
      </c>
      <c r="B169" s="119" t="s">
        <v>2</v>
      </c>
      <c r="C169" s="73" t="s">
        <v>431</v>
      </c>
      <c r="D169" s="73" t="s">
        <v>521</v>
      </c>
      <c r="E169" s="149" t="s">
        <v>567</v>
      </c>
      <c r="F169" s="122">
        <v>3.5</v>
      </c>
      <c r="G169" s="121">
        <f t="shared" si="14"/>
        <v>52.5</v>
      </c>
      <c r="H169" s="121">
        <f t="shared" si="12"/>
        <v>21</v>
      </c>
      <c r="I169" s="121">
        <f t="shared" si="13"/>
        <v>31.5</v>
      </c>
    </row>
    <row r="170" spans="1:9" ht="12.75">
      <c r="A170" s="123" t="s">
        <v>432</v>
      </c>
      <c r="B170" s="119" t="s">
        <v>2</v>
      </c>
      <c r="C170" s="73" t="s">
        <v>314</v>
      </c>
      <c r="D170" s="73" t="s">
        <v>522</v>
      </c>
      <c r="E170" s="149" t="s">
        <v>573</v>
      </c>
      <c r="F170" s="122">
        <v>14</v>
      </c>
      <c r="G170" s="121">
        <f t="shared" si="14"/>
        <v>210</v>
      </c>
      <c r="H170" s="121">
        <f t="shared" si="12"/>
        <v>84</v>
      </c>
      <c r="I170" s="121">
        <f t="shared" si="13"/>
        <v>126</v>
      </c>
    </row>
    <row r="171" spans="1:9" ht="25.5">
      <c r="A171" s="123" t="s">
        <v>95</v>
      </c>
      <c r="B171" s="119" t="s">
        <v>1</v>
      </c>
      <c r="C171" s="73" t="s">
        <v>649</v>
      </c>
      <c r="D171" s="73" t="s">
        <v>835</v>
      </c>
      <c r="E171" s="149" t="s">
        <v>573</v>
      </c>
      <c r="F171" s="122">
        <v>3.5</v>
      </c>
      <c r="G171" s="121">
        <f t="shared" si="14"/>
        <v>52.5</v>
      </c>
      <c r="H171" s="121">
        <f t="shared" si="12"/>
        <v>21</v>
      </c>
      <c r="I171" s="121">
        <f t="shared" si="13"/>
        <v>31.5</v>
      </c>
    </row>
    <row r="172" spans="1:9" ht="12.75">
      <c r="A172" s="123" t="s">
        <v>762</v>
      </c>
      <c r="B172" s="119" t="s">
        <v>1</v>
      </c>
      <c r="C172" s="73" t="s">
        <v>650</v>
      </c>
      <c r="D172" s="73" t="s">
        <v>933</v>
      </c>
      <c r="E172" s="149" t="s">
        <v>567</v>
      </c>
      <c r="F172" s="122">
        <v>3.5</v>
      </c>
      <c r="G172" s="121">
        <f t="shared" si="14"/>
        <v>52.5</v>
      </c>
      <c r="H172" s="121">
        <f t="shared" si="12"/>
        <v>21</v>
      </c>
      <c r="I172" s="121">
        <f t="shared" si="13"/>
        <v>31.5</v>
      </c>
    </row>
    <row r="173" spans="1:9" ht="25.5">
      <c r="A173" s="78" t="s">
        <v>763</v>
      </c>
      <c r="B173" s="119" t="s">
        <v>1</v>
      </c>
      <c r="C173" s="73" t="s">
        <v>651</v>
      </c>
      <c r="D173" s="73" t="s">
        <v>799</v>
      </c>
      <c r="E173" s="149" t="s">
        <v>934</v>
      </c>
      <c r="F173" s="122">
        <v>3.5</v>
      </c>
      <c r="G173" s="121">
        <f t="shared" si="14"/>
        <v>52.5</v>
      </c>
      <c r="H173" s="121">
        <f t="shared" ref="H173:H204" si="15">+G173*40%</f>
        <v>21</v>
      </c>
      <c r="I173" s="121">
        <f t="shared" si="13"/>
        <v>31.5</v>
      </c>
    </row>
    <row r="174" spans="1:9" ht="12.75">
      <c r="A174" s="123" t="s">
        <v>320</v>
      </c>
      <c r="B174" s="119" t="s">
        <v>1</v>
      </c>
      <c r="C174" s="73" t="s">
        <v>335</v>
      </c>
      <c r="D174" s="73" t="s">
        <v>935</v>
      </c>
      <c r="E174" s="149" t="s">
        <v>573</v>
      </c>
      <c r="F174" s="104">
        <v>6</v>
      </c>
      <c r="G174" s="121">
        <f t="shared" si="14"/>
        <v>90</v>
      </c>
      <c r="H174" s="121">
        <f t="shared" si="15"/>
        <v>36</v>
      </c>
      <c r="I174" s="121">
        <f t="shared" si="13"/>
        <v>54</v>
      </c>
    </row>
    <row r="175" spans="1:9" ht="12.75">
      <c r="A175" s="123" t="s">
        <v>764</v>
      </c>
      <c r="B175" s="119" t="s">
        <v>1</v>
      </c>
      <c r="C175" s="73" t="s">
        <v>888</v>
      </c>
      <c r="D175" s="73" t="s">
        <v>936</v>
      </c>
      <c r="E175" s="149" t="s">
        <v>937</v>
      </c>
      <c r="F175" s="122">
        <v>2.5</v>
      </c>
      <c r="G175" s="121">
        <f t="shared" si="14"/>
        <v>37.5</v>
      </c>
      <c r="H175" s="121">
        <f t="shared" si="15"/>
        <v>15</v>
      </c>
      <c r="I175" s="121">
        <f t="shared" si="13"/>
        <v>22.5</v>
      </c>
    </row>
    <row r="176" spans="1:9" ht="25.5">
      <c r="A176" s="73" t="s">
        <v>259</v>
      </c>
      <c r="B176" s="119" t="s">
        <v>0</v>
      </c>
      <c r="C176" s="73" t="s">
        <v>270</v>
      </c>
      <c r="D176" s="73" t="s">
        <v>844</v>
      </c>
      <c r="E176" s="149" t="s">
        <v>573</v>
      </c>
      <c r="F176" s="104">
        <v>6</v>
      </c>
      <c r="G176" s="121">
        <f t="shared" si="14"/>
        <v>90</v>
      </c>
      <c r="H176" s="121">
        <f t="shared" si="15"/>
        <v>36</v>
      </c>
      <c r="I176" s="121">
        <f t="shared" si="13"/>
        <v>54</v>
      </c>
    </row>
    <row r="177" spans="1:9" ht="25.5">
      <c r="A177" s="73" t="s">
        <v>260</v>
      </c>
      <c r="B177" s="119" t="s">
        <v>0</v>
      </c>
      <c r="C177" s="73" t="s">
        <v>366</v>
      </c>
      <c r="D177" s="73" t="s">
        <v>845</v>
      </c>
      <c r="E177" s="149" t="s">
        <v>573</v>
      </c>
      <c r="F177" s="122">
        <v>12</v>
      </c>
      <c r="G177" s="121">
        <f t="shared" si="14"/>
        <v>180</v>
      </c>
      <c r="H177" s="121">
        <f t="shared" si="15"/>
        <v>72</v>
      </c>
      <c r="I177" s="121">
        <f t="shared" si="13"/>
        <v>108</v>
      </c>
    </row>
    <row r="178" spans="1:9" ht="12.75">
      <c r="A178" s="123" t="s">
        <v>262</v>
      </c>
      <c r="B178" s="119" t="s">
        <v>0</v>
      </c>
      <c r="C178" s="73" t="s">
        <v>368</v>
      </c>
      <c r="D178" s="73" t="s">
        <v>846</v>
      </c>
      <c r="E178" s="149" t="s">
        <v>573</v>
      </c>
      <c r="F178" s="104">
        <v>6</v>
      </c>
      <c r="G178" s="121">
        <f t="shared" si="14"/>
        <v>90</v>
      </c>
      <c r="H178" s="121">
        <f t="shared" si="15"/>
        <v>36</v>
      </c>
      <c r="I178" s="121">
        <f t="shared" si="13"/>
        <v>54</v>
      </c>
    </row>
    <row r="179" spans="1:9" ht="12.75">
      <c r="A179" s="123" t="s">
        <v>356</v>
      </c>
      <c r="B179" s="119" t="s">
        <v>0</v>
      </c>
      <c r="C179" s="73" t="s">
        <v>367</v>
      </c>
      <c r="D179" s="73">
        <v>0</v>
      </c>
      <c r="E179" s="149" t="s">
        <v>847</v>
      </c>
      <c r="F179" s="104">
        <v>7</v>
      </c>
      <c r="G179" s="121">
        <f t="shared" si="14"/>
        <v>105</v>
      </c>
      <c r="H179" s="121">
        <f t="shared" si="15"/>
        <v>42</v>
      </c>
      <c r="I179" s="121">
        <f t="shared" si="13"/>
        <v>63</v>
      </c>
    </row>
    <row r="180" spans="1:9" ht="25.5">
      <c r="A180" s="73" t="s">
        <v>999</v>
      </c>
      <c r="B180" s="119" t="s">
        <v>4</v>
      </c>
      <c r="C180" s="73" t="s">
        <v>652</v>
      </c>
      <c r="D180" s="103" t="s">
        <v>1031</v>
      </c>
      <c r="E180" s="149" t="s">
        <v>566</v>
      </c>
      <c r="F180" s="104">
        <v>7</v>
      </c>
      <c r="G180" s="121">
        <v>161</v>
      </c>
      <c r="H180" s="121">
        <f t="shared" si="15"/>
        <v>64.400000000000006</v>
      </c>
      <c r="I180" s="121">
        <f t="shared" si="13"/>
        <v>96.6</v>
      </c>
    </row>
    <row r="181" spans="1:9" ht="12.75">
      <c r="A181" s="123" t="s">
        <v>325</v>
      </c>
      <c r="B181" s="119" t="s">
        <v>1</v>
      </c>
      <c r="C181" s="73" t="s">
        <v>653</v>
      </c>
      <c r="D181" s="73" t="s">
        <v>938</v>
      </c>
      <c r="E181" s="149" t="s">
        <v>937</v>
      </c>
      <c r="F181" s="104">
        <v>6</v>
      </c>
      <c r="G181" s="121">
        <f t="shared" ref="G181:G208" si="16">+F181*15</f>
        <v>90</v>
      </c>
      <c r="H181" s="121">
        <f t="shared" si="15"/>
        <v>36</v>
      </c>
      <c r="I181" s="121">
        <f t="shared" si="13"/>
        <v>54</v>
      </c>
    </row>
    <row r="182" spans="1:9" ht="38.25">
      <c r="A182" s="123" t="s">
        <v>357</v>
      </c>
      <c r="B182" s="119" t="s">
        <v>0</v>
      </c>
      <c r="C182" s="73" t="s">
        <v>654</v>
      </c>
      <c r="D182" s="73" t="s">
        <v>848</v>
      </c>
      <c r="E182" s="149" t="s">
        <v>1071</v>
      </c>
      <c r="F182" s="104">
        <v>10.5</v>
      </c>
      <c r="G182" s="121">
        <f t="shared" si="16"/>
        <v>157.5</v>
      </c>
      <c r="H182" s="121">
        <f t="shared" si="15"/>
        <v>63</v>
      </c>
      <c r="I182" s="121">
        <f t="shared" si="13"/>
        <v>94.5</v>
      </c>
    </row>
    <row r="183" spans="1:9" ht="12.75">
      <c r="A183" s="73" t="s">
        <v>765</v>
      </c>
      <c r="B183" s="119" t="s">
        <v>0</v>
      </c>
      <c r="C183" s="73" t="s">
        <v>370</v>
      </c>
      <c r="D183" s="73" t="s">
        <v>805</v>
      </c>
      <c r="E183" s="149" t="s">
        <v>578</v>
      </c>
      <c r="F183" s="122">
        <v>4</v>
      </c>
      <c r="G183" s="121">
        <f t="shared" si="16"/>
        <v>60</v>
      </c>
      <c r="H183" s="121">
        <f t="shared" si="15"/>
        <v>24</v>
      </c>
      <c r="I183" s="121">
        <f t="shared" si="13"/>
        <v>36</v>
      </c>
    </row>
    <row r="184" spans="1:9" ht="12.75">
      <c r="A184" s="73" t="s">
        <v>766</v>
      </c>
      <c r="B184" s="119" t="s">
        <v>0</v>
      </c>
      <c r="C184" s="73" t="s">
        <v>655</v>
      </c>
      <c r="D184" s="73" t="s">
        <v>485</v>
      </c>
      <c r="E184" s="149" t="s">
        <v>849</v>
      </c>
      <c r="F184" s="122">
        <v>4</v>
      </c>
      <c r="G184" s="121">
        <f t="shared" si="16"/>
        <v>60</v>
      </c>
      <c r="H184" s="121">
        <f t="shared" si="15"/>
        <v>24</v>
      </c>
      <c r="I184" s="121">
        <f t="shared" si="13"/>
        <v>36</v>
      </c>
    </row>
    <row r="185" spans="1:9" ht="25.5">
      <c r="A185" s="123" t="s">
        <v>124</v>
      </c>
      <c r="B185" s="119" t="s">
        <v>2</v>
      </c>
      <c r="C185" s="73" t="s">
        <v>433</v>
      </c>
      <c r="D185" s="73" t="s">
        <v>523</v>
      </c>
      <c r="E185" s="149" t="s">
        <v>574</v>
      </c>
      <c r="F185" s="122">
        <v>2.5</v>
      </c>
      <c r="G185" s="121">
        <f t="shared" si="16"/>
        <v>37.5</v>
      </c>
      <c r="H185" s="121">
        <f t="shared" si="15"/>
        <v>15</v>
      </c>
      <c r="I185" s="121">
        <f t="shared" si="13"/>
        <v>22.5</v>
      </c>
    </row>
    <row r="186" spans="1:9" ht="12.75">
      <c r="A186" s="123" t="s">
        <v>125</v>
      </c>
      <c r="B186" s="119" t="s">
        <v>2</v>
      </c>
      <c r="C186" s="73" t="s">
        <v>434</v>
      </c>
      <c r="D186" s="73" t="s">
        <v>524</v>
      </c>
      <c r="E186" s="149" t="s">
        <v>574</v>
      </c>
      <c r="F186" s="122">
        <v>4.5</v>
      </c>
      <c r="G186" s="121">
        <f t="shared" si="16"/>
        <v>67.5</v>
      </c>
      <c r="H186" s="121">
        <f t="shared" si="15"/>
        <v>27</v>
      </c>
      <c r="I186" s="121">
        <f t="shared" si="13"/>
        <v>40.5</v>
      </c>
    </row>
    <row r="187" spans="1:9" ht="25.5">
      <c r="A187" s="123" t="s">
        <v>231</v>
      </c>
      <c r="B187" s="119" t="s">
        <v>2</v>
      </c>
      <c r="C187" s="73" t="s">
        <v>656</v>
      </c>
      <c r="D187" s="73" t="s">
        <v>525</v>
      </c>
      <c r="E187" s="149" t="s">
        <v>574</v>
      </c>
      <c r="F187" s="122">
        <v>3.5</v>
      </c>
      <c r="G187" s="121">
        <f t="shared" si="16"/>
        <v>52.5</v>
      </c>
      <c r="H187" s="121">
        <f t="shared" si="15"/>
        <v>21</v>
      </c>
      <c r="I187" s="121">
        <f t="shared" si="13"/>
        <v>31.5</v>
      </c>
    </row>
    <row r="188" spans="1:9" ht="25.5">
      <c r="A188" s="123" t="s">
        <v>126</v>
      </c>
      <c r="B188" s="119" t="s">
        <v>2</v>
      </c>
      <c r="C188" s="73" t="s">
        <v>435</v>
      </c>
      <c r="D188" s="73" t="s">
        <v>526</v>
      </c>
      <c r="E188" s="149" t="s">
        <v>574</v>
      </c>
      <c r="F188" s="104">
        <v>7</v>
      </c>
      <c r="G188" s="121">
        <f t="shared" si="16"/>
        <v>105</v>
      </c>
      <c r="H188" s="121">
        <f t="shared" si="15"/>
        <v>42</v>
      </c>
      <c r="I188" s="121">
        <f t="shared" si="13"/>
        <v>63</v>
      </c>
    </row>
    <row r="189" spans="1:9" ht="25.5">
      <c r="A189" s="123" t="s">
        <v>177</v>
      </c>
      <c r="B189" s="119" t="s">
        <v>1</v>
      </c>
      <c r="C189" s="73" t="s">
        <v>657</v>
      </c>
      <c r="D189" s="73" t="s">
        <v>939</v>
      </c>
      <c r="E189" s="149" t="s">
        <v>872</v>
      </c>
      <c r="F189" s="122">
        <v>3.5</v>
      </c>
      <c r="G189" s="121">
        <f t="shared" si="16"/>
        <v>52.5</v>
      </c>
      <c r="H189" s="121">
        <f t="shared" si="15"/>
        <v>21</v>
      </c>
      <c r="I189" s="121">
        <f t="shared" si="13"/>
        <v>31.5</v>
      </c>
    </row>
    <row r="190" spans="1:9" ht="12.75">
      <c r="A190" s="123" t="s">
        <v>113</v>
      </c>
      <c r="B190" s="119" t="s">
        <v>0</v>
      </c>
      <c r="C190" s="73" t="s">
        <v>1072</v>
      </c>
      <c r="D190" s="73" t="s">
        <v>850</v>
      </c>
      <c r="E190" s="149" t="s">
        <v>851</v>
      </c>
      <c r="F190" s="104">
        <v>6</v>
      </c>
      <c r="G190" s="121">
        <f t="shared" si="16"/>
        <v>90</v>
      </c>
      <c r="H190" s="121">
        <f t="shared" si="15"/>
        <v>36</v>
      </c>
      <c r="I190" s="121">
        <f t="shared" si="13"/>
        <v>54</v>
      </c>
    </row>
    <row r="191" spans="1:9" ht="25.5">
      <c r="A191" s="123" t="s">
        <v>159</v>
      </c>
      <c r="B191" s="119" t="s">
        <v>0</v>
      </c>
      <c r="C191" s="73" t="s">
        <v>369</v>
      </c>
      <c r="D191" s="73" t="s">
        <v>815</v>
      </c>
      <c r="E191" s="149" t="s">
        <v>1073</v>
      </c>
      <c r="F191" s="122">
        <v>3.5</v>
      </c>
      <c r="G191" s="121">
        <f t="shared" si="16"/>
        <v>52.5</v>
      </c>
      <c r="H191" s="121">
        <f t="shared" si="15"/>
        <v>21</v>
      </c>
      <c r="I191" s="121">
        <f t="shared" si="13"/>
        <v>31.5</v>
      </c>
    </row>
    <row r="192" spans="1:9" ht="25.5">
      <c r="A192" s="123" t="s">
        <v>107</v>
      </c>
      <c r="B192" s="119" t="s">
        <v>2</v>
      </c>
      <c r="C192" s="73" t="s">
        <v>220</v>
      </c>
      <c r="D192" s="73" t="s">
        <v>527</v>
      </c>
      <c r="E192" s="149" t="s">
        <v>1074</v>
      </c>
      <c r="F192" s="104">
        <v>8</v>
      </c>
      <c r="G192" s="121">
        <f t="shared" si="16"/>
        <v>120</v>
      </c>
      <c r="H192" s="121">
        <f t="shared" si="15"/>
        <v>48</v>
      </c>
      <c r="I192" s="121">
        <f t="shared" si="13"/>
        <v>72</v>
      </c>
    </row>
    <row r="193" spans="1:9" ht="12.75">
      <c r="A193" s="123" t="s">
        <v>127</v>
      </c>
      <c r="B193" s="119" t="s">
        <v>2</v>
      </c>
      <c r="C193" s="73" t="s">
        <v>436</v>
      </c>
      <c r="D193" s="73" t="s">
        <v>528</v>
      </c>
      <c r="E193" s="149" t="s">
        <v>583</v>
      </c>
      <c r="F193" s="122">
        <v>3</v>
      </c>
      <c r="G193" s="121">
        <f t="shared" si="16"/>
        <v>45</v>
      </c>
      <c r="H193" s="121">
        <f t="shared" si="15"/>
        <v>18</v>
      </c>
      <c r="I193" s="121">
        <f t="shared" si="13"/>
        <v>27</v>
      </c>
    </row>
    <row r="194" spans="1:9" ht="25.5">
      <c r="A194" s="123" t="s">
        <v>128</v>
      </c>
      <c r="B194" s="119" t="s">
        <v>2</v>
      </c>
      <c r="C194" s="73" t="s">
        <v>312</v>
      </c>
      <c r="D194" s="73" t="s">
        <v>529</v>
      </c>
      <c r="E194" s="149" t="s">
        <v>574</v>
      </c>
      <c r="F194" s="122">
        <v>8.5</v>
      </c>
      <c r="G194" s="121">
        <f t="shared" si="16"/>
        <v>127.5</v>
      </c>
      <c r="H194" s="121">
        <f t="shared" si="15"/>
        <v>51</v>
      </c>
      <c r="I194" s="121">
        <f t="shared" si="13"/>
        <v>76.5</v>
      </c>
    </row>
    <row r="195" spans="1:9" ht="12.75">
      <c r="A195" s="123" t="s">
        <v>150</v>
      </c>
      <c r="B195" s="119" t="s">
        <v>2</v>
      </c>
      <c r="C195" s="73" t="s">
        <v>437</v>
      </c>
      <c r="D195" s="73" t="s">
        <v>530</v>
      </c>
      <c r="E195" s="149" t="s">
        <v>574</v>
      </c>
      <c r="F195" s="122">
        <v>3</v>
      </c>
      <c r="G195" s="121">
        <f t="shared" si="16"/>
        <v>45</v>
      </c>
      <c r="H195" s="121">
        <f t="shared" si="15"/>
        <v>18</v>
      </c>
      <c r="I195" s="121">
        <f t="shared" si="13"/>
        <v>27</v>
      </c>
    </row>
    <row r="196" spans="1:9" ht="12.75">
      <c r="A196" s="123" t="s">
        <v>151</v>
      </c>
      <c r="B196" s="119" t="s">
        <v>2</v>
      </c>
      <c r="C196" s="73" t="s">
        <v>438</v>
      </c>
      <c r="D196" s="73" t="s">
        <v>531</v>
      </c>
      <c r="E196" s="149" t="s">
        <v>574</v>
      </c>
      <c r="F196" s="122">
        <v>8.5</v>
      </c>
      <c r="G196" s="121">
        <f t="shared" si="16"/>
        <v>127.5</v>
      </c>
      <c r="H196" s="121">
        <f t="shared" si="15"/>
        <v>51</v>
      </c>
      <c r="I196" s="121">
        <f t="shared" si="13"/>
        <v>76.5</v>
      </c>
    </row>
    <row r="197" spans="1:9" ht="25.5">
      <c r="A197" s="73" t="s">
        <v>193</v>
      </c>
      <c r="B197" s="119" t="s">
        <v>2</v>
      </c>
      <c r="C197" s="73" t="s">
        <v>439</v>
      </c>
      <c r="D197" s="73" t="s">
        <v>532</v>
      </c>
      <c r="E197" s="149" t="s">
        <v>574</v>
      </c>
      <c r="F197" s="104">
        <v>9</v>
      </c>
      <c r="G197" s="121">
        <f t="shared" si="16"/>
        <v>135</v>
      </c>
      <c r="H197" s="121">
        <f t="shared" si="15"/>
        <v>54</v>
      </c>
      <c r="I197" s="121">
        <f t="shared" si="13"/>
        <v>81</v>
      </c>
    </row>
    <row r="198" spans="1:9" ht="25.5">
      <c r="A198" s="73" t="s">
        <v>194</v>
      </c>
      <c r="B198" s="119" t="s">
        <v>2</v>
      </c>
      <c r="C198" s="73" t="s">
        <v>313</v>
      </c>
      <c r="D198" s="73" t="s">
        <v>533</v>
      </c>
      <c r="E198" s="149" t="s">
        <v>574</v>
      </c>
      <c r="F198" s="122">
        <v>8.5</v>
      </c>
      <c r="G198" s="121">
        <f t="shared" si="16"/>
        <v>127.5</v>
      </c>
      <c r="H198" s="121">
        <f t="shared" si="15"/>
        <v>51</v>
      </c>
      <c r="I198" s="121">
        <f t="shared" si="13"/>
        <v>76.5</v>
      </c>
    </row>
    <row r="199" spans="1:9" ht="12.75">
      <c r="A199" s="73" t="s">
        <v>195</v>
      </c>
      <c r="B199" s="119" t="s">
        <v>2</v>
      </c>
      <c r="C199" s="73" t="s">
        <v>440</v>
      </c>
      <c r="D199" s="73" t="s">
        <v>534</v>
      </c>
      <c r="E199" s="149" t="s">
        <v>574</v>
      </c>
      <c r="F199" s="122">
        <v>8.5</v>
      </c>
      <c r="G199" s="121">
        <f t="shared" si="16"/>
        <v>127.5</v>
      </c>
      <c r="H199" s="121">
        <f t="shared" si="15"/>
        <v>51</v>
      </c>
      <c r="I199" s="121">
        <f t="shared" si="13"/>
        <v>76.5</v>
      </c>
    </row>
    <row r="200" spans="1:9" ht="25.5">
      <c r="A200" s="73" t="s">
        <v>196</v>
      </c>
      <c r="B200" s="119" t="s">
        <v>2</v>
      </c>
      <c r="C200" s="73" t="s">
        <v>441</v>
      </c>
      <c r="D200" s="73" t="s">
        <v>535</v>
      </c>
      <c r="E200" s="149" t="s">
        <v>574</v>
      </c>
      <c r="F200" s="122">
        <v>8.5</v>
      </c>
      <c r="G200" s="121">
        <f t="shared" si="16"/>
        <v>127.5</v>
      </c>
      <c r="H200" s="121">
        <f t="shared" si="15"/>
        <v>51</v>
      </c>
      <c r="I200" s="121">
        <f t="shared" si="13"/>
        <v>76.5</v>
      </c>
    </row>
    <row r="201" spans="1:9" ht="25.5">
      <c r="A201" s="123" t="s">
        <v>303</v>
      </c>
      <c r="B201" s="119" t="s">
        <v>2</v>
      </c>
      <c r="C201" s="73" t="s">
        <v>442</v>
      </c>
      <c r="D201" s="73" t="s">
        <v>536</v>
      </c>
      <c r="E201" s="149" t="s">
        <v>578</v>
      </c>
      <c r="F201" s="104">
        <v>6</v>
      </c>
      <c r="G201" s="121">
        <f t="shared" si="16"/>
        <v>90</v>
      </c>
      <c r="H201" s="121">
        <f t="shared" si="15"/>
        <v>36</v>
      </c>
      <c r="I201" s="121">
        <f t="shared" si="13"/>
        <v>54</v>
      </c>
    </row>
    <row r="202" spans="1:9" ht="12.75">
      <c r="A202" s="73" t="s">
        <v>443</v>
      </c>
      <c r="B202" s="119" t="s">
        <v>2</v>
      </c>
      <c r="C202" s="73" t="s">
        <v>444</v>
      </c>
      <c r="D202" s="73" t="s">
        <v>537</v>
      </c>
      <c r="E202" s="149" t="s">
        <v>574</v>
      </c>
      <c r="F202" s="104">
        <v>9</v>
      </c>
      <c r="G202" s="121">
        <f t="shared" si="16"/>
        <v>135</v>
      </c>
      <c r="H202" s="121">
        <f t="shared" si="15"/>
        <v>54</v>
      </c>
      <c r="I202" s="121">
        <f t="shared" si="13"/>
        <v>81</v>
      </c>
    </row>
    <row r="203" spans="1:9" ht="25.5">
      <c r="A203" s="123" t="s">
        <v>445</v>
      </c>
      <c r="B203" s="119" t="s">
        <v>2</v>
      </c>
      <c r="C203" s="73" t="s">
        <v>221</v>
      </c>
      <c r="D203" s="73" t="s">
        <v>538</v>
      </c>
      <c r="E203" s="149" t="s">
        <v>574</v>
      </c>
      <c r="F203" s="122">
        <v>8.5</v>
      </c>
      <c r="G203" s="121">
        <f t="shared" si="16"/>
        <v>127.5</v>
      </c>
      <c r="H203" s="121">
        <f t="shared" si="15"/>
        <v>51</v>
      </c>
      <c r="I203" s="121">
        <f t="shared" si="13"/>
        <v>76.5</v>
      </c>
    </row>
    <row r="204" spans="1:9" ht="25.5">
      <c r="A204" s="123" t="s">
        <v>446</v>
      </c>
      <c r="B204" s="119" t="s">
        <v>2</v>
      </c>
      <c r="C204" s="73" t="s">
        <v>447</v>
      </c>
      <c r="D204" s="73" t="s">
        <v>539</v>
      </c>
      <c r="E204" s="149" t="s">
        <v>578</v>
      </c>
      <c r="F204" s="122">
        <v>8.5</v>
      </c>
      <c r="G204" s="121">
        <f t="shared" si="16"/>
        <v>127.5</v>
      </c>
      <c r="H204" s="121">
        <f t="shared" si="15"/>
        <v>51</v>
      </c>
      <c r="I204" s="121">
        <f t="shared" si="13"/>
        <v>76.5</v>
      </c>
    </row>
    <row r="205" spans="1:9" ht="12.75">
      <c r="A205" s="123" t="s">
        <v>448</v>
      </c>
      <c r="B205" s="119" t="s">
        <v>2</v>
      </c>
      <c r="C205" s="73" t="s">
        <v>449</v>
      </c>
      <c r="D205" s="73" t="s">
        <v>540</v>
      </c>
      <c r="E205" s="149" t="s">
        <v>574</v>
      </c>
      <c r="F205" s="122">
        <v>8.5</v>
      </c>
      <c r="G205" s="121">
        <f t="shared" si="16"/>
        <v>127.5</v>
      </c>
      <c r="H205" s="121">
        <f t="shared" ref="H205:H236" si="17">+G205*40%</f>
        <v>51</v>
      </c>
      <c r="I205" s="121">
        <f t="shared" si="13"/>
        <v>76.5</v>
      </c>
    </row>
    <row r="206" spans="1:9" ht="12.75">
      <c r="A206" s="123" t="s">
        <v>96</v>
      </c>
      <c r="B206" s="119" t="s">
        <v>1</v>
      </c>
      <c r="C206" s="73" t="s">
        <v>658</v>
      </c>
      <c r="D206" s="73" t="s">
        <v>940</v>
      </c>
      <c r="E206" s="149" t="s">
        <v>567</v>
      </c>
      <c r="F206" s="122">
        <v>3</v>
      </c>
      <c r="G206" s="121">
        <f t="shared" si="16"/>
        <v>45</v>
      </c>
      <c r="H206" s="121">
        <f t="shared" si="17"/>
        <v>18</v>
      </c>
      <c r="I206" s="121">
        <f t="shared" si="13"/>
        <v>27</v>
      </c>
    </row>
    <row r="207" spans="1:9" ht="12.75">
      <c r="A207" s="123" t="s">
        <v>304</v>
      </c>
      <c r="B207" s="119" t="s">
        <v>2</v>
      </c>
      <c r="C207" s="73" t="s">
        <v>790</v>
      </c>
      <c r="D207" s="73" t="s">
        <v>541</v>
      </c>
      <c r="E207" s="149" t="s">
        <v>584</v>
      </c>
      <c r="F207" s="122">
        <v>3</v>
      </c>
      <c r="G207" s="121">
        <f t="shared" si="16"/>
        <v>45</v>
      </c>
      <c r="H207" s="121">
        <f t="shared" si="17"/>
        <v>18</v>
      </c>
      <c r="I207" s="121">
        <f t="shared" si="13"/>
        <v>27</v>
      </c>
    </row>
    <row r="208" spans="1:9" ht="25.5">
      <c r="A208" s="73" t="s">
        <v>767</v>
      </c>
      <c r="B208" s="119" t="s">
        <v>1</v>
      </c>
      <c r="C208" s="73" t="s">
        <v>661</v>
      </c>
      <c r="D208" s="73" t="s">
        <v>941</v>
      </c>
      <c r="E208" s="149" t="s">
        <v>574</v>
      </c>
      <c r="F208" s="122">
        <v>3</v>
      </c>
      <c r="G208" s="121">
        <f t="shared" si="16"/>
        <v>45</v>
      </c>
      <c r="H208" s="121">
        <f t="shared" si="17"/>
        <v>18</v>
      </c>
      <c r="I208" s="121">
        <f t="shared" si="13"/>
        <v>27</v>
      </c>
    </row>
    <row r="209" spans="1:9" ht="12.75">
      <c r="A209" s="123" t="s">
        <v>982</v>
      </c>
      <c r="B209" s="119" t="s">
        <v>4</v>
      </c>
      <c r="C209" s="73" t="s">
        <v>665</v>
      </c>
      <c r="D209" s="103" t="s">
        <v>1010</v>
      </c>
      <c r="E209" s="149" t="s">
        <v>566</v>
      </c>
      <c r="F209" s="104">
        <v>6</v>
      </c>
      <c r="G209" s="121">
        <v>138</v>
      </c>
      <c r="H209" s="121">
        <f t="shared" si="17"/>
        <v>55.2</v>
      </c>
      <c r="I209" s="121">
        <f t="shared" si="13"/>
        <v>82.8</v>
      </c>
    </row>
    <row r="210" spans="1:9" ht="25.5">
      <c r="A210" s="123" t="s">
        <v>994</v>
      </c>
      <c r="B210" s="119" t="s">
        <v>4</v>
      </c>
      <c r="C210" s="73" t="s">
        <v>662</v>
      </c>
      <c r="D210" s="103" t="s">
        <v>1026</v>
      </c>
      <c r="E210" s="149" t="s">
        <v>566</v>
      </c>
      <c r="F210" s="104">
        <v>8</v>
      </c>
      <c r="G210" s="121">
        <v>184</v>
      </c>
      <c r="H210" s="121">
        <f t="shared" si="17"/>
        <v>73.600000000000009</v>
      </c>
      <c r="I210" s="121">
        <f t="shared" ref="I210:I273" si="18">+G210-H210</f>
        <v>110.39999999999999</v>
      </c>
    </row>
    <row r="211" spans="1:9" ht="25.5">
      <c r="A211" s="123" t="s">
        <v>995</v>
      </c>
      <c r="B211" s="119" t="s">
        <v>4</v>
      </c>
      <c r="C211" s="73" t="s">
        <v>663</v>
      </c>
      <c r="D211" s="103" t="s">
        <v>1027</v>
      </c>
      <c r="E211" s="149" t="s">
        <v>1028</v>
      </c>
      <c r="F211" s="104">
        <v>6</v>
      </c>
      <c r="G211" s="121">
        <v>138</v>
      </c>
      <c r="H211" s="121">
        <f t="shared" si="17"/>
        <v>55.2</v>
      </c>
      <c r="I211" s="121">
        <f t="shared" si="18"/>
        <v>82.8</v>
      </c>
    </row>
    <row r="212" spans="1:9" ht="25.5">
      <c r="A212" s="123" t="s">
        <v>993</v>
      </c>
      <c r="B212" s="119" t="s">
        <v>4</v>
      </c>
      <c r="C212" s="73" t="s">
        <v>664</v>
      </c>
      <c r="D212" s="103" t="s">
        <v>1024</v>
      </c>
      <c r="E212" s="149" t="s">
        <v>1025</v>
      </c>
      <c r="F212" s="104">
        <v>9</v>
      </c>
      <c r="G212" s="121">
        <f>+F212*23</f>
        <v>207</v>
      </c>
      <c r="H212" s="121">
        <f t="shared" si="17"/>
        <v>82.800000000000011</v>
      </c>
      <c r="I212" s="121">
        <f t="shared" si="18"/>
        <v>124.19999999999999</v>
      </c>
    </row>
    <row r="213" spans="1:9" ht="25.5">
      <c r="A213" s="123" t="s">
        <v>996</v>
      </c>
      <c r="B213" s="119" t="s">
        <v>4</v>
      </c>
      <c r="C213" s="73" t="s">
        <v>289</v>
      </c>
      <c r="D213" s="103" t="s">
        <v>1029</v>
      </c>
      <c r="E213" s="149" t="s">
        <v>566</v>
      </c>
      <c r="F213" s="104">
        <v>6</v>
      </c>
      <c r="G213" s="121">
        <v>138</v>
      </c>
      <c r="H213" s="121">
        <f t="shared" si="17"/>
        <v>55.2</v>
      </c>
      <c r="I213" s="121">
        <f t="shared" si="18"/>
        <v>82.8</v>
      </c>
    </row>
    <row r="214" spans="1:9" ht="25.5">
      <c r="A214" s="123" t="s">
        <v>997</v>
      </c>
      <c r="B214" s="119" t="s">
        <v>4</v>
      </c>
      <c r="C214" s="73" t="s">
        <v>998</v>
      </c>
      <c r="D214" s="103" t="s">
        <v>1030</v>
      </c>
      <c r="E214" s="149" t="s">
        <v>566</v>
      </c>
      <c r="F214" s="104">
        <v>9</v>
      </c>
      <c r="G214" s="121">
        <f>+F214*23</f>
        <v>207</v>
      </c>
      <c r="H214" s="121">
        <f t="shared" si="17"/>
        <v>82.800000000000011</v>
      </c>
      <c r="I214" s="121">
        <f t="shared" si="18"/>
        <v>124.19999999999999</v>
      </c>
    </row>
    <row r="215" spans="1:9" ht="25.5">
      <c r="A215" s="73" t="s">
        <v>232</v>
      </c>
      <c r="B215" s="119" t="s">
        <v>2</v>
      </c>
      <c r="C215" s="73" t="s">
        <v>450</v>
      </c>
      <c r="D215" s="73" t="s">
        <v>542</v>
      </c>
      <c r="E215" s="149" t="s">
        <v>567</v>
      </c>
      <c r="F215" s="104">
        <v>7</v>
      </c>
      <c r="G215" s="121">
        <f t="shared" ref="G215:G226" si="19">+F215*15</f>
        <v>105</v>
      </c>
      <c r="H215" s="121">
        <f t="shared" si="17"/>
        <v>42</v>
      </c>
      <c r="I215" s="121">
        <f t="shared" si="18"/>
        <v>63</v>
      </c>
    </row>
    <row r="216" spans="1:9" ht="12.75">
      <c r="A216" s="73" t="s">
        <v>233</v>
      </c>
      <c r="B216" s="119" t="s">
        <v>2</v>
      </c>
      <c r="C216" s="73" t="s">
        <v>451</v>
      </c>
      <c r="D216" s="73" t="s">
        <v>543</v>
      </c>
      <c r="E216" s="149" t="s">
        <v>567</v>
      </c>
      <c r="F216" s="104">
        <v>7</v>
      </c>
      <c r="G216" s="121">
        <f t="shared" si="19"/>
        <v>105</v>
      </c>
      <c r="H216" s="121">
        <f t="shared" si="17"/>
        <v>42</v>
      </c>
      <c r="I216" s="121">
        <f t="shared" si="18"/>
        <v>63</v>
      </c>
    </row>
    <row r="217" spans="1:9" ht="25.5">
      <c r="A217" s="73" t="s">
        <v>152</v>
      </c>
      <c r="B217" s="119" t="s">
        <v>2</v>
      </c>
      <c r="C217" s="73" t="s">
        <v>452</v>
      </c>
      <c r="D217" s="73" t="s">
        <v>544</v>
      </c>
      <c r="E217" s="149" t="s">
        <v>567</v>
      </c>
      <c r="F217" s="104">
        <v>7</v>
      </c>
      <c r="G217" s="121">
        <f t="shared" si="19"/>
        <v>105</v>
      </c>
      <c r="H217" s="121">
        <f t="shared" si="17"/>
        <v>42</v>
      </c>
      <c r="I217" s="121">
        <f t="shared" si="18"/>
        <v>63</v>
      </c>
    </row>
    <row r="218" spans="1:9" ht="12.75">
      <c r="A218" s="73" t="s">
        <v>197</v>
      </c>
      <c r="B218" s="119" t="s">
        <v>2</v>
      </c>
      <c r="C218" s="73" t="s">
        <v>453</v>
      </c>
      <c r="D218" s="73" t="s">
        <v>545</v>
      </c>
      <c r="E218" s="149" t="s">
        <v>567</v>
      </c>
      <c r="F218" s="104">
        <v>7</v>
      </c>
      <c r="G218" s="121">
        <f t="shared" si="19"/>
        <v>105</v>
      </c>
      <c r="H218" s="121">
        <f t="shared" si="17"/>
        <v>42</v>
      </c>
      <c r="I218" s="121">
        <f t="shared" si="18"/>
        <v>63</v>
      </c>
    </row>
    <row r="219" spans="1:9" ht="12.75">
      <c r="A219" s="73" t="s">
        <v>454</v>
      </c>
      <c r="B219" s="119" t="s">
        <v>2</v>
      </c>
      <c r="C219" s="73" t="s">
        <v>455</v>
      </c>
      <c r="D219" s="73" t="s">
        <v>546</v>
      </c>
      <c r="E219" s="149" t="s">
        <v>1075</v>
      </c>
      <c r="F219" s="104">
        <v>7</v>
      </c>
      <c r="G219" s="121">
        <f t="shared" si="19"/>
        <v>105</v>
      </c>
      <c r="H219" s="121">
        <f t="shared" si="17"/>
        <v>42</v>
      </c>
      <c r="I219" s="121">
        <f t="shared" si="18"/>
        <v>63</v>
      </c>
    </row>
    <row r="220" spans="1:9" ht="12.75">
      <c r="A220" s="73" t="s">
        <v>97</v>
      </c>
      <c r="B220" s="119" t="s">
        <v>1</v>
      </c>
      <c r="C220" s="73" t="s">
        <v>347</v>
      </c>
      <c r="D220" s="73" t="s">
        <v>529</v>
      </c>
      <c r="E220" s="149" t="s">
        <v>573</v>
      </c>
      <c r="F220" s="104">
        <v>7</v>
      </c>
      <c r="G220" s="121">
        <f t="shared" si="19"/>
        <v>105</v>
      </c>
      <c r="H220" s="121">
        <f t="shared" si="17"/>
        <v>42</v>
      </c>
      <c r="I220" s="121">
        <f t="shared" si="18"/>
        <v>63</v>
      </c>
    </row>
    <row r="221" spans="1:9" ht="25.5">
      <c r="A221" s="73" t="s">
        <v>329</v>
      </c>
      <c r="B221" s="119" t="s">
        <v>1</v>
      </c>
      <c r="C221" s="73" t="s">
        <v>666</v>
      </c>
      <c r="D221" s="73" t="s">
        <v>942</v>
      </c>
      <c r="E221" s="149" t="s">
        <v>578</v>
      </c>
      <c r="F221" s="104">
        <v>7</v>
      </c>
      <c r="G221" s="121">
        <f t="shared" si="19"/>
        <v>105</v>
      </c>
      <c r="H221" s="121">
        <f t="shared" si="17"/>
        <v>42</v>
      </c>
      <c r="I221" s="121">
        <f t="shared" si="18"/>
        <v>63</v>
      </c>
    </row>
    <row r="222" spans="1:9" ht="25.5">
      <c r="A222" s="73" t="s">
        <v>203</v>
      </c>
      <c r="B222" s="119" t="s">
        <v>1</v>
      </c>
      <c r="C222" s="73" t="s">
        <v>667</v>
      </c>
      <c r="D222" s="73" t="s">
        <v>943</v>
      </c>
      <c r="E222" s="149" t="s">
        <v>578</v>
      </c>
      <c r="F222" s="104">
        <v>9</v>
      </c>
      <c r="G222" s="121">
        <f t="shared" si="19"/>
        <v>135</v>
      </c>
      <c r="H222" s="121">
        <f t="shared" si="17"/>
        <v>54</v>
      </c>
      <c r="I222" s="121">
        <f t="shared" si="18"/>
        <v>81</v>
      </c>
    </row>
    <row r="223" spans="1:9" ht="25.5">
      <c r="A223" s="73" t="s">
        <v>768</v>
      </c>
      <c r="B223" s="119" t="s">
        <v>0</v>
      </c>
      <c r="C223" s="73" t="s">
        <v>668</v>
      </c>
      <c r="D223" s="73" t="s">
        <v>852</v>
      </c>
      <c r="E223" s="149" t="s">
        <v>1076</v>
      </c>
      <c r="F223" s="104">
        <v>7</v>
      </c>
      <c r="G223" s="121">
        <f t="shared" si="19"/>
        <v>105</v>
      </c>
      <c r="H223" s="121">
        <f t="shared" si="17"/>
        <v>42</v>
      </c>
      <c r="I223" s="121">
        <f t="shared" si="18"/>
        <v>63</v>
      </c>
    </row>
    <row r="224" spans="1:9" ht="25.5">
      <c r="A224" s="73" t="s">
        <v>769</v>
      </c>
      <c r="B224" s="119" t="s">
        <v>0</v>
      </c>
      <c r="C224" s="73" t="s">
        <v>669</v>
      </c>
      <c r="D224" s="73" t="s">
        <v>853</v>
      </c>
      <c r="E224" s="149" t="s">
        <v>1076</v>
      </c>
      <c r="F224" s="122">
        <v>14</v>
      </c>
      <c r="G224" s="121">
        <f t="shared" si="19"/>
        <v>210</v>
      </c>
      <c r="H224" s="121">
        <f t="shared" si="17"/>
        <v>84</v>
      </c>
      <c r="I224" s="121">
        <f t="shared" si="18"/>
        <v>126</v>
      </c>
    </row>
    <row r="225" spans="1:9" ht="25.5">
      <c r="A225" s="73" t="s">
        <v>770</v>
      </c>
      <c r="B225" s="119" t="s">
        <v>0</v>
      </c>
      <c r="C225" s="73" t="s">
        <v>670</v>
      </c>
      <c r="D225" s="73" t="s">
        <v>854</v>
      </c>
      <c r="E225" s="149" t="s">
        <v>1076</v>
      </c>
      <c r="F225" s="122">
        <v>14</v>
      </c>
      <c r="G225" s="121">
        <f t="shared" si="19"/>
        <v>210</v>
      </c>
      <c r="H225" s="121">
        <f t="shared" si="17"/>
        <v>84</v>
      </c>
      <c r="I225" s="121">
        <f t="shared" si="18"/>
        <v>126</v>
      </c>
    </row>
    <row r="226" spans="1:9" ht="12.75">
      <c r="A226" s="123" t="s">
        <v>771</v>
      </c>
      <c r="B226" s="119" t="s">
        <v>0</v>
      </c>
      <c r="C226" s="73" t="s">
        <v>671</v>
      </c>
      <c r="D226" s="73" t="s">
        <v>855</v>
      </c>
      <c r="E226" s="149" t="s">
        <v>573</v>
      </c>
      <c r="F226" s="122">
        <v>2</v>
      </c>
      <c r="G226" s="121">
        <f t="shared" si="19"/>
        <v>30</v>
      </c>
      <c r="H226" s="121">
        <f t="shared" si="17"/>
        <v>12</v>
      </c>
      <c r="I226" s="121">
        <f t="shared" si="18"/>
        <v>18</v>
      </c>
    </row>
    <row r="227" spans="1:9" ht="12.75">
      <c r="A227" s="123" t="s">
        <v>772</v>
      </c>
      <c r="B227" s="119" t="s">
        <v>4</v>
      </c>
      <c r="C227" s="73" t="s">
        <v>287</v>
      </c>
      <c r="D227" s="73" t="s">
        <v>1013</v>
      </c>
      <c r="E227" s="149" t="s">
        <v>582</v>
      </c>
      <c r="F227" s="122">
        <v>4</v>
      </c>
      <c r="G227" s="121">
        <v>92</v>
      </c>
      <c r="H227" s="121">
        <f t="shared" si="17"/>
        <v>36.800000000000004</v>
      </c>
      <c r="I227" s="121">
        <f t="shared" si="18"/>
        <v>55.199999999999996</v>
      </c>
    </row>
    <row r="228" spans="1:9" ht="25.5">
      <c r="A228" s="123" t="s">
        <v>65</v>
      </c>
      <c r="B228" s="119" t="s">
        <v>2</v>
      </c>
      <c r="C228" s="73" t="s">
        <v>456</v>
      </c>
      <c r="D228" s="73" t="s">
        <v>547</v>
      </c>
      <c r="E228" s="149" t="s">
        <v>582</v>
      </c>
      <c r="F228" s="122">
        <v>12</v>
      </c>
      <c r="G228" s="121">
        <f t="shared" ref="G228:G260" si="20">+F228*15</f>
        <v>180</v>
      </c>
      <c r="H228" s="121">
        <f t="shared" si="17"/>
        <v>72</v>
      </c>
      <c r="I228" s="121">
        <f t="shared" si="18"/>
        <v>108</v>
      </c>
    </row>
    <row r="229" spans="1:9" ht="25.5">
      <c r="A229" s="123" t="s">
        <v>66</v>
      </c>
      <c r="B229" s="119" t="s">
        <v>2</v>
      </c>
      <c r="C229" s="73" t="s">
        <v>457</v>
      </c>
      <c r="D229" s="73" t="s">
        <v>548</v>
      </c>
      <c r="E229" s="149" t="s">
        <v>574</v>
      </c>
      <c r="F229" s="122">
        <v>15</v>
      </c>
      <c r="G229" s="121">
        <f t="shared" si="20"/>
        <v>225</v>
      </c>
      <c r="H229" s="121">
        <f t="shared" si="17"/>
        <v>90</v>
      </c>
      <c r="I229" s="121">
        <f t="shared" si="18"/>
        <v>135</v>
      </c>
    </row>
    <row r="230" spans="1:9" ht="25.5">
      <c r="A230" s="123" t="s">
        <v>458</v>
      </c>
      <c r="B230" s="119" t="s">
        <v>2</v>
      </c>
      <c r="C230" s="73" t="s">
        <v>459</v>
      </c>
      <c r="D230" s="73" t="s">
        <v>549</v>
      </c>
      <c r="E230" s="149" t="s">
        <v>578</v>
      </c>
      <c r="F230" s="104">
        <v>9</v>
      </c>
      <c r="G230" s="121">
        <f t="shared" si="20"/>
        <v>135</v>
      </c>
      <c r="H230" s="121">
        <f t="shared" si="17"/>
        <v>54</v>
      </c>
      <c r="I230" s="121">
        <f t="shared" si="18"/>
        <v>81</v>
      </c>
    </row>
    <row r="231" spans="1:9" ht="25.5">
      <c r="A231" s="123" t="s">
        <v>460</v>
      </c>
      <c r="B231" s="119" t="s">
        <v>2</v>
      </c>
      <c r="C231" s="73" t="s">
        <v>461</v>
      </c>
      <c r="D231" s="73" t="s">
        <v>550</v>
      </c>
      <c r="E231" s="149" t="s">
        <v>578</v>
      </c>
      <c r="F231" s="104">
        <v>9</v>
      </c>
      <c r="G231" s="121">
        <f t="shared" si="20"/>
        <v>135</v>
      </c>
      <c r="H231" s="121">
        <f t="shared" si="17"/>
        <v>54</v>
      </c>
      <c r="I231" s="121">
        <f t="shared" si="18"/>
        <v>81</v>
      </c>
    </row>
    <row r="232" spans="1:9" ht="25.5">
      <c r="A232" s="123" t="s">
        <v>98</v>
      </c>
      <c r="B232" s="119" t="s">
        <v>1</v>
      </c>
      <c r="C232" s="73" t="s">
        <v>672</v>
      </c>
      <c r="D232" s="73" t="s">
        <v>944</v>
      </c>
      <c r="E232" s="149" t="s">
        <v>567</v>
      </c>
      <c r="F232" s="104">
        <v>7</v>
      </c>
      <c r="G232" s="121">
        <f t="shared" si="20"/>
        <v>105</v>
      </c>
      <c r="H232" s="121">
        <f t="shared" si="17"/>
        <v>42</v>
      </c>
      <c r="I232" s="121">
        <f t="shared" si="18"/>
        <v>63</v>
      </c>
    </row>
    <row r="233" spans="1:9" ht="25.5">
      <c r="A233" s="123" t="s">
        <v>321</v>
      </c>
      <c r="B233" s="119" t="s">
        <v>1</v>
      </c>
      <c r="C233" s="73" t="s">
        <v>673</v>
      </c>
      <c r="D233" s="73" t="s">
        <v>945</v>
      </c>
      <c r="E233" s="149" t="s">
        <v>946</v>
      </c>
      <c r="F233" s="122">
        <v>7.5</v>
      </c>
      <c r="G233" s="121">
        <f t="shared" si="20"/>
        <v>112.5</v>
      </c>
      <c r="H233" s="121">
        <f t="shared" si="17"/>
        <v>45</v>
      </c>
      <c r="I233" s="121">
        <f t="shared" si="18"/>
        <v>67.5</v>
      </c>
    </row>
    <row r="234" spans="1:9" ht="12.75">
      <c r="A234" s="123" t="s">
        <v>773</v>
      </c>
      <c r="B234" s="119" t="s">
        <v>1</v>
      </c>
      <c r="C234" s="73" t="s">
        <v>674</v>
      </c>
      <c r="D234" s="73" t="s">
        <v>947</v>
      </c>
      <c r="E234" s="149" t="s">
        <v>578</v>
      </c>
      <c r="F234" s="104">
        <v>7</v>
      </c>
      <c r="G234" s="121">
        <f t="shared" si="20"/>
        <v>105</v>
      </c>
      <c r="H234" s="121">
        <f t="shared" si="17"/>
        <v>42</v>
      </c>
      <c r="I234" s="121">
        <f t="shared" si="18"/>
        <v>63</v>
      </c>
    </row>
    <row r="235" spans="1:9" ht="25.5">
      <c r="A235" s="123" t="s">
        <v>142</v>
      </c>
      <c r="B235" s="119" t="s">
        <v>1</v>
      </c>
      <c r="C235" s="73" t="s">
        <v>675</v>
      </c>
      <c r="D235" s="73" t="s">
        <v>938</v>
      </c>
      <c r="E235" s="149" t="s">
        <v>937</v>
      </c>
      <c r="F235" s="104">
        <v>6</v>
      </c>
      <c r="G235" s="121">
        <f t="shared" si="20"/>
        <v>90</v>
      </c>
      <c r="H235" s="121">
        <f t="shared" si="17"/>
        <v>36</v>
      </c>
      <c r="I235" s="121">
        <f t="shared" si="18"/>
        <v>54</v>
      </c>
    </row>
    <row r="236" spans="1:9" ht="12.75">
      <c r="A236" s="123" t="s">
        <v>330</v>
      </c>
      <c r="B236" s="119" t="s">
        <v>1</v>
      </c>
      <c r="C236" s="73" t="s">
        <v>676</v>
      </c>
      <c r="D236" s="73" t="s">
        <v>949</v>
      </c>
      <c r="E236" s="149" t="s">
        <v>567</v>
      </c>
      <c r="F236" s="104">
        <v>7</v>
      </c>
      <c r="G236" s="121">
        <f t="shared" si="20"/>
        <v>105</v>
      </c>
      <c r="H236" s="121">
        <f t="shared" si="17"/>
        <v>42</v>
      </c>
      <c r="I236" s="121">
        <f t="shared" si="18"/>
        <v>63</v>
      </c>
    </row>
    <row r="237" spans="1:9" ht="25.5">
      <c r="A237" s="123" t="s">
        <v>178</v>
      </c>
      <c r="B237" s="119" t="s">
        <v>1</v>
      </c>
      <c r="C237" s="73" t="s">
        <v>677</v>
      </c>
      <c r="D237" s="73" t="s">
        <v>948</v>
      </c>
      <c r="E237" s="149" t="s">
        <v>1077</v>
      </c>
      <c r="F237" s="104">
        <v>6</v>
      </c>
      <c r="G237" s="121">
        <f t="shared" si="20"/>
        <v>90</v>
      </c>
      <c r="H237" s="121">
        <f t="shared" ref="H237:H260" si="21">+G237*40%</f>
        <v>36</v>
      </c>
      <c r="I237" s="121">
        <f t="shared" si="18"/>
        <v>54</v>
      </c>
    </row>
    <row r="238" spans="1:9" ht="12.75">
      <c r="A238" s="123" t="s">
        <v>204</v>
      </c>
      <c r="B238" s="119" t="s">
        <v>1</v>
      </c>
      <c r="C238" s="73" t="s">
        <v>340</v>
      </c>
      <c r="D238" s="73" t="s">
        <v>950</v>
      </c>
      <c r="E238" s="149" t="s">
        <v>567</v>
      </c>
      <c r="F238" s="104">
        <v>6</v>
      </c>
      <c r="G238" s="121">
        <f t="shared" si="20"/>
        <v>90</v>
      </c>
      <c r="H238" s="121">
        <f t="shared" si="21"/>
        <v>36</v>
      </c>
      <c r="I238" s="121">
        <f t="shared" si="18"/>
        <v>54</v>
      </c>
    </row>
    <row r="239" spans="1:9" ht="12.75">
      <c r="A239" s="123" t="s">
        <v>179</v>
      </c>
      <c r="B239" s="119" t="s">
        <v>1</v>
      </c>
      <c r="C239" s="73" t="s">
        <v>678</v>
      </c>
      <c r="D239" s="73" t="s">
        <v>951</v>
      </c>
      <c r="E239" s="149" t="s">
        <v>578</v>
      </c>
      <c r="F239" s="104">
        <v>6</v>
      </c>
      <c r="G239" s="121">
        <f t="shared" si="20"/>
        <v>90</v>
      </c>
      <c r="H239" s="121">
        <f t="shared" si="21"/>
        <v>36</v>
      </c>
      <c r="I239" s="121">
        <f t="shared" si="18"/>
        <v>54</v>
      </c>
    </row>
    <row r="240" spans="1:9" ht="25.5">
      <c r="A240" s="123" t="s">
        <v>237</v>
      </c>
      <c r="B240" s="119" t="s">
        <v>1</v>
      </c>
      <c r="C240" s="73" t="s">
        <v>679</v>
      </c>
      <c r="D240" s="73" t="s">
        <v>952</v>
      </c>
      <c r="E240" s="149" t="s">
        <v>953</v>
      </c>
      <c r="F240" s="104">
        <v>9</v>
      </c>
      <c r="G240" s="121">
        <f t="shared" si="20"/>
        <v>135</v>
      </c>
      <c r="H240" s="121">
        <f t="shared" si="21"/>
        <v>54</v>
      </c>
      <c r="I240" s="121">
        <f t="shared" si="18"/>
        <v>81</v>
      </c>
    </row>
    <row r="241" spans="1:9" ht="12.75">
      <c r="A241" s="123" t="s">
        <v>246</v>
      </c>
      <c r="B241" s="119" t="s">
        <v>1</v>
      </c>
      <c r="C241" s="73" t="s">
        <v>680</v>
      </c>
      <c r="D241" s="73" t="s">
        <v>954</v>
      </c>
      <c r="E241" s="149" t="s">
        <v>809</v>
      </c>
      <c r="F241" s="122">
        <v>3</v>
      </c>
      <c r="G241" s="121">
        <f t="shared" si="20"/>
        <v>45</v>
      </c>
      <c r="H241" s="121">
        <f t="shared" si="21"/>
        <v>18</v>
      </c>
      <c r="I241" s="121">
        <f t="shared" si="18"/>
        <v>27</v>
      </c>
    </row>
    <row r="242" spans="1:9" ht="12.75">
      <c r="A242" s="123" t="s">
        <v>774</v>
      </c>
      <c r="B242" s="119" t="s">
        <v>0</v>
      </c>
      <c r="C242" s="73" t="s">
        <v>681</v>
      </c>
      <c r="D242" s="73" t="s">
        <v>856</v>
      </c>
      <c r="E242" s="149" t="s">
        <v>567</v>
      </c>
      <c r="F242" s="104">
        <v>8</v>
      </c>
      <c r="G242" s="121">
        <f t="shared" si="20"/>
        <v>120</v>
      </c>
      <c r="H242" s="121">
        <f t="shared" si="21"/>
        <v>48</v>
      </c>
      <c r="I242" s="121">
        <f t="shared" si="18"/>
        <v>72</v>
      </c>
    </row>
    <row r="243" spans="1:9" ht="12.75">
      <c r="A243" s="73" t="s">
        <v>775</v>
      </c>
      <c r="B243" s="119" t="s">
        <v>0</v>
      </c>
      <c r="C243" s="73" t="s">
        <v>376</v>
      </c>
      <c r="D243" s="73" t="s">
        <v>857</v>
      </c>
      <c r="E243" s="149" t="s">
        <v>567</v>
      </c>
      <c r="F243" s="104">
        <v>8</v>
      </c>
      <c r="G243" s="121">
        <f t="shared" si="20"/>
        <v>120</v>
      </c>
      <c r="H243" s="121">
        <f t="shared" si="21"/>
        <v>48</v>
      </c>
      <c r="I243" s="121">
        <f t="shared" si="18"/>
        <v>72</v>
      </c>
    </row>
    <row r="244" spans="1:9" ht="12.75">
      <c r="A244" s="73" t="s">
        <v>776</v>
      </c>
      <c r="B244" s="119" t="s">
        <v>0</v>
      </c>
      <c r="C244" s="73" t="s">
        <v>682</v>
      </c>
      <c r="D244" s="73" t="s">
        <v>858</v>
      </c>
      <c r="E244" s="149" t="s">
        <v>567</v>
      </c>
      <c r="F244" s="104">
        <v>8</v>
      </c>
      <c r="G244" s="121">
        <f t="shared" si="20"/>
        <v>120</v>
      </c>
      <c r="H244" s="121">
        <f t="shared" si="21"/>
        <v>48</v>
      </c>
      <c r="I244" s="121">
        <f t="shared" si="18"/>
        <v>72</v>
      </c>
    </row>
    <row r="245" spans="1:9" ht="25.5">
      <c r="A245" s="73" t="s">
        <v>210</v>
      </c>
      <c r="B245" s="119" t="s">
        <v>0</v>
      </c>
      <c r="C245" s="73" t="s">
        <v>114</v>
      </c>
      <c r="D245" s="73" t="s">
        <v>859</v>
      </c>
      <c r="E245" s="149" t="s">
        <v>567</v>
      </c>
      <c r="F245" s="122">
        <v>14</v>
      </c>
      <c r="G245" s="121">
        <f t="shared" si="20"/>
        <v>210</v>
      </c>
      <c r="H245" s="121">
        <f t="shared" si="21"/>
        <v>84</v>
      </c>
      <c r="I245" s="121">
        <f t="shared" si="18"/>
        <v>126</v>
      </c>
    </row>
    <row r="246" spans="1:9" ht="25.5">
      <c r="A246" s="73" t="s">
        <v>211</v>
      </c>
      <c r="B246" s="119" t="s">
        <v>0</v>
      </c>
      <c r="C246" s="73" t="s">
        <v>373</v>
      </c>
      <c r="D246" s="73" t="s">
        <v>860</v>
      </c>
      <c r="E246" s="149" t="s">
        <v>567</v>
      </c>
      <c r="F246" s="122">
        <v>14</v>
      </c>
      <c r="G246" s="121">
        <f t="shared" si="20"/>
        <v>210</v>
      </c>
      <c r="H246" s="121">
        <f t="shared" si="21"/>
        <v>84</v>
      </c>
      <c r="I246" s="121">
        <f t="shared" si="18"/>
        <v>126</v>
      </c>
    </row>
    <row r="247" spans="1:9" ht="12.75">
      <c r="A247" s="73" t="s">
        <v>212</v>
      </c>
      <c r="B247" s="119" t="s">
        <v>0</v>
      </c>
      <c r="C247" s="73" t="s">
        <v>372</v>
      </c>
      <c r="D247" s="73" t="s">
        <v>861</v>
      </c>
      <c r="E247" s="149" t="s">
        <v>1073</v>
      </c>
      <c r="F247" s="104">
        <v>7</v>
      </c>
      <c r="G247" s="121">
        <f t="shared" si="20"/>
        <v>105</v>
      </c>
      <c r="H247" s="121">
        <f t="shared" si="21"/>
        <v>42</v>
      </c>
      <c r="I247" s="121">
        <f t="shared" si="18"/>
        <v>63</v>
      </c>
    </row>
    <row r="248" spans="1:9" ht="12.75">
      <c r="A248" s="73" t="s">
        <v>261</v>
      </c>
      <c r="B248" s="119" t="s">
        <v>0</v>
      </c>
      <c r="C248" s="73" t="s">
        <v>371</v>
      </c>
      <c r="D248" s="73" t="s">
        <v>862</v>
      </c>
      <c r="E248" s="149" t="s">
        <v>1073</v>
      </c>
      <c r="F248" s="104">
        <v>7</v>
      </c>
      <c r="G248" s="121">
        <f t="shared" si="20"/>
        <v>105</v>
      </c>
      <c r="H248" s="121">
        <f t="shared" si="21"/>
        <v>42</v>
      </c>
      <c r="I248" s="121">
        <f t="shared" si="18"/>
        <v>63</v>
      </c>
    </row>
    <row r="249" spans="1:9" ht="12.75">
      <c r="A249" s="123" t="s">
        <v>263</v>
      </c>
      <c r="B249" s="119" t="s">
        <v>0</v>
      </c>
      <c r="C249" s="73" t="s">
        <v>683</v>
      </c>
      <c r="D249" s="73" t="s">
        <v>863</v>
      </c>
      <c r="E249" s="149" t="s">
        <v>567</v>
      </c>
      <c r="F249" s="104">
        <v>6</v>
      </c>
      <c r="G249" s="121">
        <f t="shared" si="20"/>
        <v>90</v>
      </c>
      <c r="H249" s="121">
        <f t="shared" si="21"/>
        <v>36</v>
      </c>
      <c r="I249" s="121">
        <f t="shared" si="18"/>
        <v>54</v>
      </c>
    </row>
    <row r="250" spans="1:9" ht="12.75">
      <c r="A250" s="123" t="s">
        <v>264</v>
      </c>
      <c r="B250" s="119" t="s">
        <v>0</v>
      </c>
      <c r="C250" s="73" t="s">
        <v>684</v>
      </c>
      <c r="D250" s="73" t="s">
        <v>864</v>
      </c>
      <c r="E250" s="149" t="s">
        <v>573</v>
      </c>
      <c r="F250" s="122">
        <v>4</v>
      </c>
      <c r="G250" s="121">
        <f t="shared" si="20"/>
        <v>60</v>
      </c>
      <c r="H250" s="121">
        <f t="shared" si="21"/>
        <v>24</v>
      </c>
      <c r="I250" s="121">
        <f t="shared" si="18"/>
        <v>36</v>
      </c>
    </row>
    <row r="251" spans="1:9" ht="25.5">
      <c r="A251" s="123" t="s">
        <v>198</v>
      </c>
      <c r="B251" s="119" t="s">
        <v>2</v>
      </c>
      <c r="C251" s="73" t="s">
        <v>462</v>
      </c>
      <c r="D251" s="73" t="s">
        <v>551</v>
      </c>
      <c r="E251" s="149" t="s">
        <v>1078</v>
      </c>
      <c r="F251" s="104">
        <v>7</v>
      </c>
      <c r="G251" s="121">
        <f t="shared" si="20"/>
        <v>105</v>
      </c>
      <c r="H251" s="121">
        <f t="shared" si="21"/>
        <v>42</v>
      </c>
      <c r="I251" s="121">
        <f t="shared" si="18"/>
        <v>63</v>
      </c>
    </row>
    <row r="252" spans="1:9" ht="12.75">
      <c r="A252" s="123" t="s">
        <v>291</v>
      </c>
      <c r="B252" s="119" t="s">
        <v>2</v>
      </c>
      <c r="C252" s="73" t="s">
        <v>463</v>
      </c>
      <c r="D252" s="73" t="s">
        <v>552</v>
      </c>
      <c r="E252" s="149" t="s">
        <v>567</v>
      </c>
      <c r="F252" s="122">
        <v>2</v>
      </c>
      <c r="G252" s="121">
        <f t="shared" si="20"/>
        <v>30</v>
      </c>
      <c r="H252" s="121">
        <f t="shared" si="21"/>
        <v>12</v>
      </c>
      <c r="I252" s="121">
        <f t="shared" si="18"/>
        <v>18</v>
      </c>
    </row>
    <row r="253" spans="1:9" ht="38.25">
      <c r="A253" s="123" t="s">
        <v>464</v>
      </c>
      <c r="B253" s="119" t="s">
        <v>2</v>
      </c>
      <c r="C253" s="73" t="s">
        <v>465</v>
      </c>
      <c r="D253" s="73" t="s">
        <v>553</v>
      </c>
      <c r="E253" s="149" t="s">
        <v>1079</v>
      </c>
      <c r="F253" s="125">
        <v>11</v>
      </c>
      <c r="G253" s="121">
        <f t="shared" si="20"/>
        <v>165</v>
      </c>
      <c r="H253" s="121">
        <f t="shared" si="21"/>
        <v>66</v>
      </c>
      <c r="I253" s="121">
        <f t="shared" si="18"/>
        <v>99</v>
      </c>
    </row>
    <row r="254" spans="1:9" ht="38.25">
      <c r="A254" s="123" t="s">
        <v>466</v>
      </c>
      <c r="B254" s="119" t="s">
        <v>2</v>
      </c>
      <c r="C254" s="73" t="s">
        <v>467</v>
      </c>
      <c r="D254" s="73" t="s">
        <v>554</v>
      </c>
      <c r="E254" s="149" t="s">
        <v>1079</v>
      </c>
      <c r="F254" s="125">
        <v>11</v>
      </c>
      <c r="G254" s="121">
        <f t="shared" si="20"/>
        <v>165</v>
      </c>
      <c r="H254" s="121">
        <f t="shared" si="21"/>
        <v>66</v>
      </c>
      <c r="I254" s="121">
        <f t="shared" si="18"/>
        <v>99</v>
      </c>
    </row>
    <row r="255" spans="1:9" ht="25.5">
      <c r="A255" s="123" t="s">
        <v>777</v>
      </c>
      <c r="B255" s="119" t="s">
        <v>1</v>
      </c>
      <c r="C255" s="73" t="s">
        <v>685</v>
      </c>
      <c r="D255" s="73" t="s">
        <v>955</v>
      </c>
      <c r="E255" s="149" t="s">
        <v>583</v>
      </c>
      <c r="F255" s="104">
        <v>6</v>
      </c>
      <c r="G255" s="121">
        <f t="shared" si="20"/>
        <v>90</v>
      </c>
      <c r="H255" s="121">
        <f t="shared" si="21"/>
        <v>36</v>
      </c>
      <c r="I255" s="121">
        <f t="shared" si="18"/>
        <v>54</v>
      </c>
    </row>
    <row r="256" spans="1:9" ht="12.75">
      <c r="A256" s="123" t="s">
        <v>99</v>
      </c>
      <c r="B256" s="119" t="s">
        <v>1</v>
      </c>
      <c r="C256" s="73" t="s">
        <v>686</v>
      </c>
      <c r="D256" s="73" t="s">
        <v>956</v>
      </c>
      <c r="E256" s="149" t="s">
        <v>809</v>
      </c>
      <c r="F256" s="122">
        <v>3</v>
      </c>
      <c r="G256" s="121">
        <f t="shared" si="20"/>
        <v>45</v>
      </c>
      <c r="H256" s="121">
        <f t="shared" si="21"/>
        <v>18</v>
      </c>
      <c r="I256" s="121">
        <f t="shared" si="18"/>
        <v>27</v>
      </c>
    </row>
    <row r="257" spans="1:9" ht="12.75">
      <c r="A257" s="123" t="s">
        <v>100</v>
      </c>
      <c r="B257" s="119" t="s">
        <v>1</v>
      </c>
      <c r="C257" s="73" t="s">
        <v>687</v>
      </c>
      <c r="D257" s="73" t="s">
        <v>957</v>
      </c>
      <c r="E257" s="149" t="s">
        <v>849</v>
      </c>
      <c r="F257" s="122">
        <v>3</v>
      </c>
      <c r="G257" s="121">
        <f t="shared" si="20"/>
        <v>45</v>
      </c>
      <c r="H257" s="121">
        <f t="shared" si="21"/>
        <v>18</v>
      </c>
      <c r="I257" s="121">
        <f t="shared" si="18"/>
        <v>27</v>
      </c>
    </row>
    <row r="258" spans="1:9" ht="38.25">
      <c r="A258" s="123" t="s">
        <v>180</v>
      </c>
      <c r="B258" s="119" t="s">
        <v>1</v>
      </c>
      <c r="C258" s="73" t="s">
        <v>688</v>
      </c>
      <c r="D258" s="73" t="s">
        <v>958</v>
      </c>
      <c r="E258" s="149" t="s">
        <v>837</v>
      </c>
      <c r="F258" s="104">
        <v>7</v>
      </c>
      <c r="G258" s="121">
        <f t="shared" si="20"/>
        <v>105</v>
      </c>
      <c r="H258" s="121">
        <f t="shared" si="21"/>
        <v>42</v>
      </c>
      <c r="I258" s="121">
        <f t="shared" si="18"/>
        <v>63</v>
      </c>
    </row>
    <row r="259" spans="1:9" ht="12.75">
      <c r="A259" s="123" t="s">
        <v>181</v>
      </c>
      <c r="B259" s="119" t="s">
        <v>1</v>
      </c>
      <c r="C259" s="73" t="s">
        <v>338</v>
      </c>
      <c r="D259" s="73" t="s">
        <v>959</v>
      </c>
      <c r="E259" s="149" t="s">
        <v>837</v>
      </c>
      <c r="F259" s="122">
        <v>4</v>
      </c>
      <c r="G259" s="121">
        <f t="shared" si="20"/>
        <v>60</v>
      </c>
      <c r="H259" s="121">
        <f t="shared" si="21"/>
        <v>24</v>
      </c>
      <c r="I259" s="121">
        <f t="shared" si="18"/>
        <v>36</v>
      </c>
    </row>
    <row r="260" spans="1:9" ht="25.5">
      <c r="A260" s="123" t="s">
        <v>205</v>
      </c>
      <c r="B260" s="119" t="s">
        <v>1</v>
      </c>
      <c r="C260" s="73" t="s">
        <v>689</v>
      </c>
      <c r="D260" s="73" t="s">
        <v>960</v>
      </c>
      <c r="E260" s="149" t="s">
        <v>961</v>
      </c>
      <c r="F260" s="104">
        <v>3</v>
      </c>
      <c r="G260" s="121">
        <f t="shared" si="20"/>
        <v>45</v>
      </c>
      <c r="H260" s="121">
        <f t="shared" si="21"/>
        <v>18</v>
      </c>
      <c r="I260" s="121">
        <f t="shared" si="18"/>
        <v>27</v>
      </c>
    </row>
    <row r="261" spans="1:9" ht="25.5">
      <c r="A261" s="73" t="s">
        <v>778</v>
      </c>
      <c r="B261" s="119" t="s">
        <v>1</v>
      </c>
      <c r="C261" s="73" t="s">
        <v>248</v>
      </c>
      <c r="D261" s="73" t="s">
        <v>1080</v>
      </c>
      <c r="E261" s="149" t="s">
        <v>1067</v>
      </c>
      <c r="F261" s="104">
        <v>5</v>
      </c>
      <c r="G261" s="121">
        <v>600</v>
      </c>
      <c r="H261" s="121">
        <v>240</v>
      </c>
      <c r="I261" s="121">
        <f t="shared" si="18"/>
        <v>360</v>
      </c>
    </row>
    <row r="262" spans="1:9" ht="12.75">
      <c r="A262" s="73" t="s">
        <v>358</v>
      </c>
      <c r="B262" s="119" t="s">
        <v>0</v>
      </c>
      <c r="C262" s="73" t="s">
        <v>215</v>
      </c>
      <c r="D262" s="73" t="s">
        <v>865</v>
      </c>
      <c r="E262" s="149" t="s">
        <v>567</v>
      </c>
      <c r="F262" s="104">
        <v>6.5</v>
      </c>
      <c r="G262" s="121">
        <f t="shared" ref="G262:G300" si="22">+F262*15</f>
        <v>97.5</v>
      </c>
      <c r="H262" s="121">
        <f t="shared" ref="H262:H293" si="23">+G262*40%</f>
        <v>39</v>
      </c>
      <c r="I262" s="121">
        <f t="shared" si="18"/>
        <v>58.5</v>
      </c>
    </row>
    <row r="263" spans="1:9" ht="25.5">
      <c r="A263" s="73" t="s">
        <v>779</v>
      </c>
      <c r="B263" s="119" t="s">
        <v>0</v>
      </c>
      <c r="C263" s="73" t="s">
        <v>690</v>
      </c>
      <c r="D263" s="73" t="s">
        <v>866</v>
      </c>
      <c r="E263" s="149" t="s">
        <v>837</v>
      </c>
      <c r="F263" s="104">
        <v>7</v>
      </c>
      <c r="G263" s="121">
        <f t="shared" si="22"/>
        <v>105</v>
      </c>
      <c r="H263" s="121">
        <f t="shared" si="23"/>
        <v>42</v>
      </c>
      <c r="I263" s="121">
        <f t="shared" si="18"/>
        <v>63</v>
      </c>
    </row>
    <row r="264" spans="1:9" ht="25.5">
      <c r="A264" s="73" t="s">
        <v>115</v>
      </c>
      <c r="B264" s="119" t="s">
        <v>0</v>
      </c>
      <c r="C264" s="73" t="s">
        <v>691</v>
      </c>
      <c r="D264" s="73" t="s">
        <v>867</v>
      </c>
      <c r="E264" s="149" t="s">
        <v>868</v>
      </c>
      <c r="F264" s="122">
        <v>3</v>
      </c>
      <c r="G264" s="121">
        <f t="shared" si="22"/>
        <v>45</v>
      </c>
      <c r="H264" s="121">
        <f t="shared" si="23"/>
        <v>18</v>
      </c>
      <c r="I264" s="121">
        <f t="shared" si="18"/>
        <v>27</v>
      </c>
    </row>
    <row r="265" spans="1:9" ht="25.5">
      <c r="A265" s="73" t="s">
        <v>116</v>
      </c>
      <c r="B265" s="119" t="s">
        <v>0</v>
      </c>
      <c r="C265" s="73" t="s">
        <v>167</v>
      </c>
      <c r="D265" s="73" t="s">
        <v>869</v>
      </c>
      <c r="E265" s="149" t="s">
        <v>573</v>
      </c>
      <c r="F265" s="122">
        <f>5*1.75</f>
        <v>8.75</v>
      </c>
      <c r="G265" s="121">
        <f t="shared" si="22"/>
        <v>131.25</v>
      </c>
      <c r="H265" s="121">
        <f t="shared" si="23"/>
        <v>52.5</v>
      </c>
      <c r="I265" s="121">
        <f t="shared" si="18"/>
        <v>78.75</v>
      </c>
    </row>
    <row r="266" spans="1:9" ht="25.5">
      <c r="A266" s="73" t="s">
        <v>157</v>
      </c>
      <c r="B266" s="119" t="s">
        <v>0</v>
      </c>
      <c r="C266" s="73" t="s">
        <v>167</v>
      </c>
      <c r="D266" s="73" t="s">
        <v>870</v>
      </c>
      <c r="E266" s="149" t="s">
        <v>573</v>
      </c>
      <c r="F266" s="122">
        <f>5*1.75</f>
        <v>8.75</v>
      </c>
      <c r="G266" s="121">
        <f t="shared" si="22"/>
        <v>131.25</v>
      </c>
      <c r="H266" s="121">
        <f t="shared" si="23"/>
        <v>52.5</v>
      </c>
      <c r="I266" s="121">
        <f t="shared" si="18"/>
        <v>78.75</v>
      </c>
    </row>
    <row r="267" spans="1:9" ht="25.5">
      <c r="A267" s="73" t="s">
        <v>67</v>
      </c>
      <c r="B267" s="119" t="s">
        <v>2</v>
      </c>
      <c r="C267" s="73" t="s">
        <v>468</v>
      </c>
      <c r="D267" s="73" t="s">
        <v>555</v>
      </c>
      <c r="E267" s="149" t="s">
        <v>583</v>
      </c>
      <c r="F267" s="122">
        <v>3.5</v>
      </c>
      <c r="G267" s="121">
        <f t="shared" si="22"/>
        <v>52.5</v>
      </c>
      <c r="H267" s="121">
        <f t="shared" si="23"/>
        <v>21</v>
      </c>
      <c r="I267" s="121">
        <f t="shared" si="18"/>
        <v>31.5</v>
      </c>
    </row>
    <row r="268" spans="1:9" ht="25.5">
      <c r="A268" s="123" t="s">
        <v>129</v>
      </c>
      <c r="B268" s="119" t="s">
        <v>2</v>
      </c>
      <c r="C268" s="73" t="s">
        <v>315</v>
      </c>
      <c r="D268" s="73" t="s">
        <v>556</v>
      </c>
      <c r="E268" s="149" t="s">
        <v>585</v>
      </c>
      <c r="F268" s="104">
        <v>8</v>
      </c>
      <c r="G268" s="121">
        <f t="shared" si="22"/>
        <v>120</v>
      </c>
      <c r="H268" s="121">
        <f t="shared" si="23"/>
        <v>48</v>
      </c>
      <c r="I268" s="121">
        <f t="shared" si="18"/>
        <v>72</v>
      </c>
    </row>
    <row r="269" spans="1:9" ht="12.75">
      <c r="A269" s="123" t="s">
        <v>108</v>
      </c>
      <c r="B269" s="119" t="s">
        <v>2</v>
      </c>
      <c r="C269" s="73" t="s">
        <v>469</v>
      </c>
      <c r="D269" s="73" t="s">
        <v>557</v>
      </c>
      <c r="E269" s="149" t="s">
        <v>567</v>
      </c>
      <c r="F269" s="104">
        <v>8</v>
      </c>
      <c r="G269" s="121">
        <f t="shared" si="22"/>
        <v>120</v>
      </c>
      <c r="H269" s="121">
        <f t="shared" si="23"/>
        <v>48</v>
      </c>
      <c r="I269" s="121">
        <f t="shared" si="18"/>
        <v>72</v>
      </c>
    </row>
    <row r="270" spans="1:9" ht="25.5">
      <c r="A270" s="123" t="s">
        <v>68</v>
      </c>
      <c r="B270" s="119" t="s">
        <v>2</v>
      </c>
      <c r="C270" s="73" t="s">
        <v>316</v>
      </c>
      <c r="D270" s="73" t="s">
        <v>558</v>
      </c>
      <c r="E270" s="149" t="s">
        <v>585</v>
      </c>
      <c r="F270" s="122">
        <v>3.5</v>
      </c>
      <c r="G270" s="121">
        <f t="shared" si="22"/>
        <v>52.5</v>
      </c>
      <c r="H270" s="121">
        <f t="shared" si="23"/>
        <v>21</v>
      </c>
      <c r="I270" s="121">
        <f t="shared" si="18"/>
        <v>31.5</v>
      </c>
    </row>
    <row r="271" spans="1:9" ht="12.75">
      <c r="A271" s="123" t="s">
        <v>305</v>
      </c>
      <c r="B271" s="119" t="s">
        <v>2</v>
      </c>
      <c r="C271" s="73" t="s">
        <v>470</v>
      </c>
      <c r="D271" s="73" t="s">
        <v>559</v>
      </c>
      <c r="E271" s="149" t="s">
        <v>567</v>
      </c>
      <c r="F271" s="122">
        <v>16</v>
      </c>
      <c r="G271" s="121">
        <f t="shared" si="22"/>
        <v>240</v>
      </c>
      <c r="H271" s="121">
        <f t="shared" si="23"/>
        <v>96</v>
      </c>
      <c r="I271" s="121">
        <f t="shared" si="18"/>
        <v>144</v>
      </c>
    </row>
    <row r="272" spans="1:9" ht="25.5">
      <c r="A272" s="123" t="s">
        <v>322</v>
      </c>
      <c r="B272" s="119" t="s">
        <v>1</v>
      </c>
      <c r="C272" s="73" t="s">
        <v>692</v>
      </c>
      <c r="D272" s="73" t="s">
        <v>962</v>
      </c>
      <c r="E272" s="149" t="s">
        <v>585</v>
      </c>
      <c r="F272" s="122">
        <v>3.5</v>
      </c>
      <c r="G272" s="121">
        <f t="shared" si="22"/>
        <v>52.5</v>
      </c>
      <c r="H272" s="121">
        <f t="shared" si="23"/>
        <v>21</v>
      </c>
      <c r="I272" s="121">
        <f t="shared" si="18"/>
        <v>31.5</v>
      </c>
    </row>
    <row r="273" spans="1:9" ht="25.5">
      <c r="A273" s="123" t="s">
        <v>101</v>
      </c>
      <c r="B273" s="119" t="s">
        <v>1</v>
      </c>
      <c r="C273" s="73" t="s">
        <v>693</v>
      </c>
      <c r="D273" s="73" t="s">
        <v>963</v>
      </c>
      <c r="E273" s="149" t="s">
        <v>585</v>
      </c>
      <c r="F273" s="122">
        <v>3.5</v>
      </c>
      <c r="G273" s="121">
        <f t="shared" si="22"/>
        <v>52.5</v>
      </c>
      <c r="H273" s="121">
        <f t="shared" si="23"/>
        <v>21</v>
      </c>
      <c r="I273" s="121">
        <f t="shared" si="18"/>
        <v>31.5</v>
      </c>
    </row>
    <row r="274" spans="1:9" ht="12.75">
      <c r="A274" s="123" t="s">
        <v>102</v>
      </c>
      <c r="B274" s="119" t="s">
        <v>1</v>
      </c>
      <c r="C274" s="73" t="s">
        <v>336</v>
      </c>
      <c r="D274" s="73" t="s">
        <v>511</v>
      </c>
      <c r="E274" s="149" t="s">
        <v>578</v>
      </c>
      <c r="F274" s="122">
        <v>3.5</v>
      </c>
      <c r="G274" s="121">
        <f t="shared" si="22"/>
        <v>52.5</v>
      </c>
      <c r="H274" s="121">
        <f t="shared" si="23"/>
        <v>21</v>
      </c>
      <c r="I274" s="121">
        <f t="shared" ref="I274:I324" si="24">+G274-H274</f>
        <v>31.5</v>
      </c>
    </row>
    <row r="275" spans="1:9" ht="12.75">
      <c r="A275" s="123" t="s">
        <v>103</v>
      </c>
      <c r="B275" s="119" t="s">
        <v>1</v>
      </c>
      <c r="C275" s="73" t="s">
        <v>694</v>
      </c>
      <c r="D275" s="73" t="s">
        <v>797</v>
      </c>
      <c r="E275" s="149" t="s">
        <v>809</v>
      </c>
      <c r="F275" s="122">
        <v>3.5</v>
      </c>
      <c r="G275" s="121">
        <f t="shared" si="22"/>
        <v>52.5</v>
      </c>
      <c r="H275" s="121">
        <f t="shared" si="23"/>
        <v>21</v>
      </c>
      <c r="I275" s="121">
        <f t="shared" si="24"/>
        <v>31.5</v>
      </c>
    </row>
    <row r="276" spans="1:9" ht="12.75">
      <c r="A276" s="123" t="s">
        <v>780</v>
      </c>
      <c r="B276" s="119" t="s">
        <v>1</v>
      </c>
      <c r="C276" s="73" t="s">
        <v>695</v>
      </c>
      <c r="D276" s="73" t="s">
        <v>964</v>
      </c>
      <c r="E276" s="149" t="s">
        <v>583</v>
      </c>
      <c r="F276" s="122">
        <v>3.5</v>
      </c>
      <c r="G276" s="121">
        <f t="shared" si="22"/>
        <v>52.5</v>
      </c>
      <c r="H276" s="121">
        <f t="shared" si="23"/>
        <v>21</v>
      </c>
      <c r="I276" s="121">
        <f t="shared" si="24"/>
        <v>31.5</v>
      </c>
    </row>
    <row r="277" spans="1:9" ht="12.75">
      <c r="A277" s="123" t="s">
        <v>206</v>
      </c>
      <c r="B277" s="119" t="s">
        <v>1</v>
      </c>
      <c r="C277" s="73" t="s">
        <v>696</v>
      </c>
      <c r="D277" s="73" t="s">
        <v>965</v>
      </c>
      <c r="E277" s="149" t="s">
        <v>849</v>
      </c>
      <c r="F277" s="122">
        <v>3</v>
      </c>
      <c r="G277" s="121">
        <f t="shared" si="22"/>
        <v>45</v>
      </c>
      <c r="H277" s="121">
        <f t="shared" si="23"/>
        <v>18</v>
      </c>
      <c r="I277" s="121">
        <f t="shared" si="24"/>
        <v>27</v>
      </c>
    </row>
    <row r="278" spans="1:9" ht="25.5">
      <c r="A278" s="123" t="s">
        <v>243</v>
      </c>
      <c r="B278" s="119" t="s">
        <v>1</v>
      </c>
      <c r="C278" s="73" t="s">
        <v>697</v>
      </c>
      <c r="D278" s="73" t="s">
        <v>966</v>
      </c>
      <c r="E278" s="149" t="s">
        <v>574</v>
      </c>
      <c r="F278" s="122">
        <v>2.5</v>
      </c>
      <c r="G278" s="121">
        <f t="shared" si="22"/>
        <v>37.5</v>
      </c>
      <c r="H278" s="121">
        <f t="shared" si="23"/>
        <v>15</v>
      </c>
      <c r="I278" s="121">
        <f t="shared" si="24"/>
        <v>22.5</v>
      </c>
    </row>
    <row r="279" spans="1:9" ht="25.5">
      <c r="A279" s="123" t="s">
        <v>57</v>
      </c>
      <c r="B279" s="119" t="s">
        <v>0</v>
      </c>
      <c r="C279" s="73" t="s">
        <v>88</v>
      </c>
      <c r="D279" s="73" t="s">
        <v>874</v>
      </c>
      <c r="E279" s="149" t="s">
        <v>585</v>
      </c>
      <c r="F279" s="122">
        <v>2.5</v>
      </c>
      <c r="G279" s="121">
        <f t="shared" si="22"/>
        <v>37.5</v>
      </c>
      <c r="H279" s="121">
        <f t="shared" si="23"/>
        <v>15</v>
      </c>
      <c r="I279" s="121">
        <f t="shared" si="24"/>
        <v>22.5</v>
      </c>
    </row>
    <row r="280" spans="1:9" ht="12.75">
      <c r="A280" s="123" t="s">
        <v>58</v>
      </c>
      <c r="B280" s="119" t="s">
        <v>0</v>
      </c>
      <c r="C280" s="73" t="s">
        <v>698</v>
      </c>
      <c r="D280" s="73" t="s">
        <v>871</v>
      </c>
      <c r="E280" s="149" t="s">
        <v>872</v>
      </c>
      <c r="F280" s="122">
        <v>3</v>
      </c>
      <c r="G280" s="121">
        <f t="shared" si="22"/>
        <v>45</v>
      </c>
      <c r="H280" s="121">
        <f t="shared" si="23"/>
        <v>18</v>
      </c>
      <c r="I280" s="121">
        <f t="shared" si="24"/>
        <v>27</v>
      </c>
    </row>
    <row r="281" spans="1:9" ht="63.75">
      <c r="A281" s="123" t="s">
        <v>213</v>
      </c>
      <c r="B281" s="119" t="s">
        <v>0</v>
      </c>
      <c r="C281" s="73" t="s">
        <v>166</v>
      </c>
      <c r="D281" s="73" t="s">
        <v>875</v>
      </c>
      <c r="E281" s="149" t="s">
        <v>1081</v>
      </c>
      <c r="F281" s="122">
        <v>30</v>
      </c>
      <c r="G281" s="121">
        <f t="shared" si="22"/>
        <v>450</v>
      </c>
      <c r="H281" s="121">
        <f t="shared" si="23"/>
        <v>180</v>
      </c>
      <c r="I281" s="121">
        <f t="shared" si="24"/>
        <v>270</v>
      </c>
    </row>
    <row r="282" spans="1:9" ht="51">
      <c r="A282" s="123" t="s">
        <v>162</v>
      </c>
      <c r="B282" s="119" t="s">
        <v>0</v>
      </c>
      <c r="C282" s="73" t="s">
        <v>216</v>
      </c>
      <c r="D282" s="73" t="s">
        <v>876</v>
      </c>
      <c r="E282" s="149" t="s">
        <v>877</v>
      </c>
      <c r="F282" s="104">
        <v>6</v>
      </c>
      <c r="G282" s="121">
        <f t="shared" si="22"/>
        <v>90</v>
      </c>
      <c r="H282" s="121">
        <f t="shared" si="23"/>
        <v>36</v>
      </c>
      <c r="I282" s="121">
        <f t="shared" si="24"/>
        <v>54</v>
      </c>
    </row>
    <row r="283" spans="1:9" ht="38.25">
      <c r="A283" s="123" t="s">
        <v>158</v>
      </c>
      <c r="B283" s="119" t="s">
        <v>0</v>
      </c>
      <c r="C283" s="73" t="s">
        <v>169</v>
      </c>
      <c r="D283" s="73" t="s">
        <v>878</v>
      </c>
      <c r="E283" s="149" t="s">
        <v>879</v>
      </c>
      <c r="F283" s="122">
        <v>8.5</v>
      </c>
      <c r="G283" s="121">
        <f t="shared" si="22"/>
        <v>127.5</v>
      </c>
      <c r="H283" s="121">
        <f t="shared" si="23"/>
        <v>51</v>
      </c>
      <c r="I283" s="121">
        <f t="shared" si="24"/>
        <v>76.5</v>
      </c>
    </row>
    <row r="284" spans="1:9" ht="25.5">
      <c r="A284" s="123" t="s">
        <v>161</v>
      </c>
      <c r="B284" s="119" t="s">
        <v>0</v>
      </c>
      <c r="C284" s="73" t="s">
        <v>699</v>
      </c>
      <c r="D284" s="73" t="s">
        <v>873</v>
      </c>
      <c r="E284" s="149" t="s">
        <v>567</v>
      </c>
      <c r="F284" s="122">
        <v>8.5</v>
      </c>
      <c r="G284" s="121">
        <f t="shared" si="22"/>
        <v>127.5</v>
      </c>
      <c r="H284" s="121">
        <f t="shared" si="23"/>
        <v>51</v>
      </c>
      <c r="I284" s="121">
        <f t="shared" si="24"/>
        <v>76.5</v>
      </c>
    </row>
    <row r="285" spans="1:9" ht="25.5">
      <c r="A285" s="123" t="s">
        <v>155</v>
      </c>
      <c r="B285" s="119" t="s">
        <v>0</v>
      </c>
      <c r="C285" s="73" t="s">
        <v>86</v>
      </c>
      <c r="D285" s="73" t="s">
        <v>880</v>
      </c>
      <c r="E285" s="149" t="s">
        <v>881</v>
      </c>
      <c r="F285" s="122">
        <v>4</v>
      </c>
      <c r="G285" s="121">
        <f t="shared" si="22"/>
        <v>60</v>
      </c>
      <c r="H285" s="121">
        <f t="shared" si="23"/>
        <v>24</v>
      </c>
      <c r="I285" s="121">
        <f t="shared" si="24"/>
        <v>36</v>
      </c>
    </row>
    <row r="286" spans="1:9" ht="25.5">
      <c r="A286" s="123" t="s">
        <v>1082</v>
      </c>
      <c r="B286" s="119" t="s">
        <v>0</v>
      </c>
      <c r="C286" s="73" t="s">
        <v>86</v>
      </c>
      <c r="D286" s="73" t="s">
        <v>1083</v>
      </c>
      <c r="E286" s="149" t="s">
        <v>881</v>
      </c>
      <c r="F286" s="122">
        <v>4</v>
      </c>
      <c r="G286" s="121">
        <f t="shared" si="22"/>
        <v>60</v>
      </c>
      <c r="H286" s="121">
        <f t="shared" si="23"/>
        <v>24</v>
      </c>
      <c r="I286" s="121">
        <f t="shared" si="24"/>
        <v>36</v>
      </c>
    </row>
    <row r="287" spans="1:9" ht="25.5">
      <c r="A287" s="73" t="s">
        <v>130</v>
      </c>
      <c r="B287" s="119" t="s">
        <v>2</v>
      </c>
      <c r="C287" s="73" t="s">
        <v>471</v>
      </c>
      <c r="D287" s="73" t="s">
        <v>560</v>
      </c>
      <c r="E287" s="149" t="s">
        <v>586</v>
      </c>
      <c r="F287" s="104">
        <v>5</v>
      </c>
      <c r="G287" s="121">
        <f t="shared" si="22"/>
        <v>75</v>
      </c>
      <c r="H287" s="121">
        <f t="shared" si="23"/>
        <v>30</v>
      </c>
      <c r="I287" s="121">
        <f t="shared" si="24"/>
        <v>45</v>
      </c>
    </row>
    <row r="288" spans="1:9" ht="12.75">
      <c r="A288" s="73" t="s">
        <v>131</v>
      </c>
      <c r="B288" s="119" t="s">
        <v>2</v>
      </c>
      <c r="C288" s="73" t="s">
        <v>472</v>
      </c>
      <c r="D288" s="73" t="s">
        <v>561</v>
      </c>
      <c r="E288" s="149" t="s">
        <v>582</v>
      </c>
      <c r="F288" s="122">
        <v>3</v>
      </c>
      <c r="G288" s="121">
        <f t="shared" si="22"/>
        <v>45</v>
      </c>
      <c r="H288" s="121">
        <f t="shared" si="23"/>
        <v>18</v>
      </c>
      <c r="I288" s="121">
        <f t="shared" si="24"/>
        <v>27</v>
      </c>
    </row>
    <row r="289" spans="1:9" ht="25.5">
      <c r="A289" s="73" t="s">
        <v>132</v>
      </c>
      <c r="B289" s="119" t="s">
        <v>2</v>
      </c>
      <c r="C289" s="73" t="s">
        <v>201</v>
      </c>
      <c r="D289" s="73" t="s">
        <v>562</v>
      </c>
      <c r="E289" s="149" t="s">
        <v>567</v>
      </c>
      <c r="F289" s="122">
        <v>3</v>
      </c>
      <c r="G289" s="121">
        <f t="shared" si="22"/>
        <v>45</v>
      </c>
      <c r="H289" s="121">
        <f t="shared" si="23"/>
        <v>18</v>
      </c>
      <c r="I289" s="121">
        <f t="shared" si="24"/>
        <v>27</v>
      </c>
    </row>
    <row r="290" spans="1:9" ht="12.75">
      <c r="A290" s="73" t="s">
        <v>133</v>
      </c>
      <c r="B290" s="119" t="s">
        <v>2</v>
      </c>
      <c r="C290" s="73" t="s">
        <v>317</v>
      </c>
      <c r="D290" s="73" t="s">
        <v>563</v>
      </c>
      <c r="E290" s="149" t="s">
        <v>582</v>
      </c>
      <c r="F290" s="122">
        <v>3</v>
      </c>
      <c r="G290" s="121">
        <f t="shared" si="22"/>
        <v>45</v>
      </c>
      <c r="H290" s="121">
        <f t="shared" si="23"/>
        <v>18</v>
      </c>
      <c r="I290" s="121">
        <f t="shared" si="24"/>
        <v>27</v>
      </c>
    </row>
    <row r="291" spans="1:9" ht="12.75">
      <c r="A291" s="73" t="s">
        <v>134</v>
      </c>
      <c r="B291" s="119" t="s">
        <v>2</v>
      </c>
      <c r="C291" s="73" t="s">
        <v>473</v>
      </c>
      <c r="D291" s="73" t="s">
        <v>564</v>
      </c>
      <c r="E291" s="149" t="s">
        <v>582</v>
      </c>
      <c r="F291" s="122">
        <v>3</v>
      </c>
      <c r="G291" s="121">
        <f t="shared" si="22"/>
        <v>45</v>
      </c>
      <c r="H291" s="121">
        <f t="shared" si="23"/>
        <v>18</v>
      </c>
      <c r="I291" s="121">
        <f t="shared" si="24"/>
        <v>27</v>
      </c>
    </row>
    <row r="292" spans="1:9" ht="12.75">
      <c r="A292" s="73" t="s">
        <v>135</v>
      </c>
      <c r="B292" s="119" t="s">
        <v>2</v>
      </c>
      <c r="C292" s="73" t="s">
        <v>225</v>
      </c>
      <c r="D292" s="73" t="s">
        <v>565</v>
      </c>
      <c r="E292" s="149" t="s">
        <v>567</v>
      </c>
      <c r="F292" s="122">
        <v>3</v>
      </c>
      <c r="G292" s="121">
        <f t="shared" si="22"/>
        <v>45</v>
      </c>
      <c r="H292" s="121">
        <f t="shared" si="23"/>
        <v>18</v>
      </c>
      <c r="I292" s="121">
        <f t="shared" si="24"/>
        <v>27</v>
      </c>
    </row>
    <row r="293" spans="1:9" ht="25.5">
      <c r="A293" s="123" t="s">
        <v>244</v>
      </c>
      <c r="B293" s="119" t="s">
        <v>1</v>
      </c>
      <c r="C293" s="73" t="s">
        <v>375</v>
      </c>
      <c r="D293" s="73" t="s">
        <v>967</v>
      </c>
      <c r="E293" s="149" t="s">
        <v>567</v>
      </c>
      <c r="F293" s="104">
        <v>6</v>
      </c>
      <c r="G293" s="121">
        <f t="shared" si="22"/>
        <v>90</v>
      </c>
      <c r="H293" s="121">
        <f t="shared" si="23"/>
        <v>36</v>
      </c>
      <c r="I293" s="121">
        <f t="shared" si="24"/>
        <v>54</v>
      </c>
    </row>
    <row r="294" spans="1:9" ht="25.5">
      <c r="A294" s="123" t="s">
        <v>104</v>
      </c>
      <c r="B294" s="119" t="s">
        <v>1</v>
      </c>
      <c r="C294" s="73" t="s">
        <v>702</v>
      </c>
      <c r="D294" s="73" t="s">
        <v>968</v>
      </c>
      <c r="E294" s="149" t="s">
        <v>809</v>
      </c>
      <c r="F294" s="122">
        <v>3.5</v>
      </c>
      <c r="G294" s="121">
        <f t="shared" si="22"/>
        <v>52.5</v>
      </c>
      <c r="H294" s="121">
        <f t="shared" ref="H294:H324" si="25">+G294*40%</f>
        <v>21</v>
      </c>
      <c r="I294" s="121">
        <f t="shared" si="24"/>
        <v>31.5</v>
      </c>
    </row>
    <row r="295" spans="1:9" ht="25.5">
      <c r="A295" s="123" t="s">
        <v>327</v>
      </c>
      <c r="B295" s="119" t="s">
        <v>1</v>
      </c>
      <c r="C295" s="73" t="s">
        <v>703</v>
      </c>
      <c r="D295" s="73" t="s">
        <v>941</v>
      </c>
      <c r="E295" s="149" t="s">
        <v>566</v>
      </c>
      <c r="F295" s="122">
        <v>3</v>
      </c>
      <c r="G295" s="121">
        <f t="shared" si="22"/>
        <v>45</v>
      </c>
      <c r="H295" s="121">
        <f t="shared" si="25"/>
        <v>18</v>
      </c>
      <c r="I295" s="121">
        <f t="shared" si="24"/>
        <v>27</v>
      </c>
    </row>
    <row r="296" spans="1:9" ht="25.5">
      <c r="A296" s="73" t="s">
        <v>245</v>
      </c>
      <c r="B296" s="119" t="s">
        <v>1</v>
      </c>
      <c r="C296" s="73" t="s">
        <v>254</v>
      </c>
      <c r="D296" s="73" t="s">
        <v>969</v>
      </c>
      <c r="E296" s="149" t="s">
        <v>567</v>
      </c>
      <c r="F296" s="104">
        <v>7</v>
      </c>
      <c r="G296" s="121">
        <f t="shared" si="22"/>
        <v>105</v>
      </c>
      <c r="H296" s="121">
        <f t="shared" si="25"/>
        <v>42</v>
      </c>
      <c r="I296" s="121">
        <f t="shared" si="24"/>
        <v>63</v>
      </c>
    </row>
    <row r="297" spans="1:9" ht="38.25">
      <c r="A297" s="73" t="s">
        <v>324</v>
      </c>
      <c r="B297" s="119" t="s">
        <v>1</v>
      </c>
      <c r="C297" s="73" t="s">
        <v>704</v>
      </c>
      <c r="D297" s="73" t="s">
        <v>970</v>
      </c>
      <c r="E297" s="149" t="s">
        <v>566</v>
      </c>
      <c r="F297" s="122">
        <v>3.5</v>
      </c>
      <c r="G297" s="121">
        <f t="shared" si="22"/>
        <v>52.5</v>
      </c>
      <c r="H297" s="121">
        <f t="shared" si="25"/>
        <v>21</v>
      </c>
      <c r="I297" s="121">
        <f t="shared" si="24"/>
        <v>31.5</v>
      </c>
    </row>
    <row r="298" spans="1:9" ht="25.5">
      <c r="A298" s="73" t="s">
        <v>186</v>
      </c>
      <c r="B298" s="119" t="s">
        <v>0</v>
      </c>
      <c r="C298" s="73" t="s">
        <v>374</v>
      </c>
      <c r="D298" s="73" t="s">
        <v>806</v>
      </c>
      <c r="E298" s="149" t="s">
        <v>574</v>
      </c>
      <c r="F298" s="104">
        <v>7</v>
      </c>
      <c r="G298" s="121">
        <f t="shared" si="22"/>
        <v>105</v>
      </c>
      <c r="H298" s="121">
        <f t="shared" si="25"/>
        <v>42</v>
      </c>
      <c r="I298" s="121">
        <f t="shared" si="24"/>
        <v>63</v>
      </c>
    </row>
    <row r="299" spans="1:9" ht="25.5">
      <c r="A299" s="123" t="s">
        <v>187</v>
      </c>
      <c r="B299" s="119" t="s">
        <v>0</v>
      </c>
      <c r="C299" s="73" t="s">
        <v>375</v>
      </c>
      <c r="D299" s="73" t="s">
        <v>882</v>
      </c>
      <c r="E299" s="149" t="s">
        <v>567</v>
      </c>
      <c r="F299" s="104">
        <v>6</v>
      </c>
      <c r="G299" s="121">
        <f t="shared" si="22"/>
        <v>90</v>
      </c>
      <c r="H299" s="121">
        <f t="shared" si="25"/>
        <v>36</v>
      </c>
      <c r="I299" s="121">
        <f t="shared" si="24"/>
        <v>54</v>
      </c>
    </row>
    <row r="300" spans="1:9" ht="25.5">
      <c r="A300" s="123" t="s">
        <v>781</v>
      </c>
      <c r="B300" s="119" t="s">
        <v>1</v>
      </c>
      <c r="C300" s="73" t="s">
        <v>705</v>
      </c>
      <c r="D300" s="73" t="s">
        <v>971</v>
      </c>
      <c r="E300" s="149" t="s">
        <v>578</v>
      </c>
      <c r="F300" s="104">
        <v>6</v>
      </c>
      <c r="G300" s="121">
        <f t="shared" si="22"/>
        <v>90</v>
      </c>
      <c r="H300" s="121">
        <f t="shared" si="25"/>
        <v>36</v>
      </c>
      <c r="I300" s="121">
        <f t="shared" si="24"/>
        <v>54</v>
      </c>
    </row>
    <row r="301" spans="1:9" ht="12.75">
      <c r="A301" s="123" t="s">
        <v>1040</v>
      </c>
      <c r="B301" s="123" t="s">
        <v>5</v>
      </c>
      <c r="C301" s="123" t="s">
        <v>1041</v>
      </c>
      <c r="D301" s="73" t="s">
        <v>1048</v>
      </c>
      <c r="E301" s="149" t="s">
        <v>1049</v>
      </c>
      <c r="F301" s="104">
        <v>6</v>
      </c>
      <c r="G301" s="105">
        <f>+F301*22</f>
        <v>132</v>
      </c>
      <c r="H301" s="105">
        <f t="shared" si="25"/>
        <v>52.800000000000004</v>
      </c>
      <c r="I301" s="121">
        <f t="shared" si="24"/>
        <v>79.199999999999989</v>
      </c>
    </row>
    <row r="302" spans="1:9" ht="25.5">
      <c r="A302" s="123" t="s">
        <v>983</v>
      </c>
      <c r="B302" s="119" t="s">
        <v>4</v>
      </c>
      <c r="C302" s="73" t="s">
        <v>707</v>
      </c>
      <c r="D302" s="103" t="s">
        <v>1011</v>
      </c>
      <c r="E302" s="149" t="s">
        <v>578</v>
      </c>
      <c r="F302" s="122">
        <v>4</v>
      </c>
      <c r="G302" s="121">
        <v>92</v>
      </c>
      <c r="H302" s="121">
        <f t="shared" si="25"/>
        <v>36.800000000000004</v>
      </c>
      <c r="I302" s="121">
        <f t="shared" si="24"/>
        <v>55.199999999999996</v>
      </c>
    </row>
    <row r="303" spans="1:9" ht="25.5">
      <c r="A303" s="123" t="s">
        <v>782</v>
      </c>
      <c r="B303" s="119" t="s">
        <v>4</v>
      </c>
      <c r="C303" s="73" t="s">
        <v>288</v>
      </c>
      <c r="D303" s="73" t="s">
        <v>1012</v>
      </c>
      <c r="E303" s="149" t="s">
        <v>573</v>
      </c>
      <c r="F303" s="104">
        <v>6</v>
      </c>
      <c r="G303" s="121">
        <v>138</v>
      </c>
      <c r="H303" s="121">
        <f t="shared" si="25"/>
        <v>55.2</v>
      </c>
      <c r="I303" s="121">
        <f t="shared" si="24"/>
        <v>82.8</v>
      </c>
    </row>
    <row r="304" spans="1:9" ht="25.5">
      <c r="A304" s="123" t="s">
        <v>986</v>
      </c>
      <c r="B304" s="119" t="s">
        <v>4</v>
      </c>
      <c r="C304" s="73" t="s">
        <v>706</v>
      </c>
      <c r="D304" s="103" t="s">
        <v>1016</v>
      </c>
      <c r="E304" s="149" t="s">
        <v>1017</v>
      </c>
      <c r="F304" s="104">
        <v>6</v>
      </c>
      <c r="G304" s="121">
        <v>138</v>
      </c>
      <c r="H304" s="121">
        <f t="shared" si="25"/>
        <v>55.2</v>
      </c>
      <c r="I304" s="121">
        <f t="shared" si="24"/>
        <v>82.8</v>
      </c>
    </row>
    <row r="305" spans="1:9" ht="25.5">
      <c r="A305" s="123" t="s">
        <v>783</v>
      </c>
      <c r="B305" s="119" t="s">
        <v>1</v>
      </c>
      <c r="C305" s="73" t="s">
        <v>708</v>
      </c>
      <c r="D305" s="73" t="s">
        <v>972</v>
      </c>
      <c r="E305" s="149" t="s">
        <v>973</v>
      </c>
      <c r="F305" s="125">
        <v>10</v>
      </c>
      <c r="G305" s="121">
        <f>+F305*15</f>
        <v>150</v>
      </c>
      <c r="H305" s="121">
        <f t="shared" si="25"/>
        <v>60</v>
      </c>
      <c r="I305" s="121">
        <f t="shared" si="24"/>
        <v>90</v>
      </c>
    </row>
    <row r="306" spans="1:9" ht="12.75">
      <c r="A306" s="123" t="s">
        <v>334</v>
      </c>
      <c r="B306" s="119" t="s">
        <v>1</v>
      </c>
      <c r="C306" s="73" t="s">
        <v>345</v>
      </c>
      <c r="D306" s="73" t="s">
        <v>974</v>
      </c>
      <c r="E306" s="149" t="s">
        <v>567</v>
      </c>
      <c r="F306" s="122">
        <v>4.5</v>
      </c>
      <c r="G306" s="121">
        <f>+F306*15</f>
        <v>67.5</v>
      </c>
      <c r="H306" s="121">
        <f t="shared" si="25"/>
        <v>27</v>
      </c>
      <c r="I306" s="121">
        <f t="shared" si="24"/>
        <v>40.5</v>
      </c>
    </row>
    <row r="307" spans="1:9" ht="25.5">
      <c r="A307" s="123" t="s">
        <v>784</v>
      </c>
      <c r="B307" s="119" t="s">
        <v>1</v>
      </c>
      <c r="C307" s="73" t="s">
        <v>709</v>
      </c>
      <c r="D307" s="73" t="s">
        <v>975</v>
      </c>
      <c r="E307" s="149" t="s">
        <v>566</v>
      </c>
      <c r="F307" s="104">
        <v>6.5</v>
      </c>
      <c r="G307" s="121">
        <f>+F307*15</f>
        <v>97.5</v>
      </c>
      <c r="H307" s="121">
        <f t="shared" si="25"/>
        <v>39</v>
      </c>
      <c r="I307" s="121">
        <f t="shared" si="24"/>
        <v>58.5</v>
      </c>
    </row>
    <row r="308" spans="1:9" ht="12.75">
      <c r="A308" s="123" t="s">
        <v>785</v>
      </c>
      <c r="B308" s="119" t="s">
        <v>1</v>
      </c>
      <c r="C308" s="73" t="s">
        <v>710</v>
      </c>
      <c r="D308" s="73" t="s">
        <v>976</v>
      </c>
      <c r="E308" s="149" t="s">
        <v>573</v>
      </c>
      <c r="F308" s="122">
        <v>3.5</v>
      </c>
      <c r="G308" s="121">
        <v>0</v>
      </c>
      <c r="H308" s="121">
        <f t="shared" si="25"/>
        <v>0</v>
      </c>
      <c r="I308" s="121">
        <f t="shared" si="24"/>
        <v>0</v>
      </c>
    </row>
    <row r="309" spans="1:9" ht="25.5">
      <c r="A309" s="73" t="s">
        <v>59</v>
      </c>
      <c r="B309" s="119" t="s">
        <v>0</v>
      </c>
      <c r="C309" s="73" t="s">
        <v>168</v>
      </c>
      <c r="D309" s="73" t="s">
        <v>883</v>
      </c>
      <c r="E309" s="149" t="s">
        <v>567</v>
      </c>
      <c r="F309" s="122">
        <v>3</v>
      </c>
      <c r="G309" s="121">
        <f>+F309*15</f>
        <v>45</v>
      </c>
      <c r="H309" s="121">
        <f t="shared" si="25"/>
        <v>18</v>
      </c>
      <c r="I309" s="121">
        <f t="shared" si="24"/>
        <v>27</v>
      </c>
    </row>
    <row r="310" spans="1:9" ht="12.75">
      <c r="A310" s="73" t="s">
        <v>89</v>
      </c>
      <c r="B310" s="119" t="s">
        <v>0</v>
      </c>
      <c r="C310" s="73" t="s">
        <v>117</v>
      </c>
      <c r="D310" s="73" t="s">
        <v>884</v>
      </c>
      <c r="E310" s="149" t="s">
        <v>567</v>
      </c>
      <c r="F310" s="122">
        <v>2.5</v>
      </c>
      <c r="G310" s="121">
        <f>+F310*15</f>
        <v>37.5</v>
      </c>
      <c r="H310" s="121">
        <f t="shared" si="25"/>
        <v>15</v>
      </c>
      <c r="I310" s="121">
        <f t="shared" si="24"/>
        <v>22.5</v>
      </c>
    </row>
    <row r="311" spans="1:9" ht="25.5">
      <c r="A311" s="73" t="s">
        <v>786</v>
      </c>
      <c r="B311" s="119" t="s">
        <v>0</v>
      </c>
      <c r="C311" s="73" t="s">
        <v>711</v>
      </c>
      <c r="D311" s="73" t="s">
        <v>885</v>
      </c>
      <c r="E311" s="149" t="s">
        <v>821</v>
      </c>
      <c r="F311" s="104">
        <v>7</v>
      </c>
      <c r="G311" s="121">
        <f>+F311*15</f>
        <v>105</v>
      </c>
      <c r="H311" s="121">
        <f t="shared" si="25"/>
        <v>42</v>
      </c>
      <c r="I311" s="121">
        <f t="shared" si="24"/>
        <v>63</v>
      </c>
    </row>
    <row r="312" spans="1:9" ht="12.75">
      <c r="A312" s="123" t="s">
        <v>331</v>
      </c>
      <c r="B312" s="119" t="s">
        <v>1</v>
      </c>
      <c r="C312" s="73" t="s">
        <v>712</v>
      </c>
      <c r="D312" s="73" t="s">
        <v>977</v>
      </c>
      <c r="E312" s="149" t="s">
        <v>978</v>
      </c>
      <c r="F312" s="104">
        <v>7</v>
      </c>
      <c r="G312" s="121">
        <f>+F312*15</f>
        <v>105</v>
      </c>
      <c r="H312" s="121">
        <f t="shared" si="25"/>
        <v>42</v>
      </c>
      <c r="I312" s="121">
        <f t="shared" si="24"/>
        <v>63</v>
      </c>
    </row>
    <row r="313" spans="1:9" ht="25.5">
      <c r="A313" s="123" t="s">
        <v>787</v>
      </c>
      <c r="B313" s="119" t="s">
        <v>1</v>
      </c>
      <c r="C313" s="73" t="s">
        <v>713</v>
      </c>
      <c r="D313" s="73" t="s">
        <v>979</v>
      </c>
      <c r="E313" s="149" t="s">
        <v>1084</v>
      </c>
      <c r="F313" s="122">
        <v>2</v>
      </c>
      <c r="G313" s="121">
        <f>+F313*15</f>
        <v>30</v>
      </c>
      <c r="H313" s="121">
        <f t="shared" si="25"/>
        <v>12</v>
      </c>
      <c r="I313" s="121">
        <f t="shared" si="24"/>
        <v>18</v>
      </c>
    </row>
    <row r="314" spans="1:9" ht="25.5">
      <c r="A314" s="123" t="s">
        <v>984</v>
      </c>
      <c r="B314" s="119" t="s">
        <v>4</v>
      </c>
      <c r="C314" s="73" t="s">
        <v>641</v>
      </c>
      <c r="D314" s="103" t="s">
        <v>1014</v>
      </c>
      <c r="E314" s="149" t="s">
        <v>574</v>
      </c>
      <c r="F314" s="104">
        <v>9</v>
      </c>
      <c r="G314" s="121">
        <f>+F314*23</f>
        <v>207</v>
      </c>
      <c r="H314" s="121">
        <f t="shared" si="25"/>
        <v>82.800000000000011</v>
      </c>
      <c r="I314" s="121">
        <f t="shared" si="24"/>
        <v>124.19999999999999</v>
      </c>
    </row>
    <row r="315" spans="1:9" ht="25.5">
      <c r="A315" s="123" t="s">
        <v>985</v>
      </c>
      <c r="B315" s="119" t="s">
        <v>4</v>
      </c>
      <c r="C315" s="73" t="s">
        <v>290</v>
      </c>
      <c r="D315" s="103" t="s">
        <v>1015</v>
      </c>
      <c r="E315" s="149" t="s">
        <v>574</v>
      </c>
      <c r="F315" s="104">
        <v>3</v>
      </c>
      <c r="G315" s="121">
        <f>+F315*23</f>
        <v>69</v>
      </c>
      <c r="H315" s="121">
        <f t="shared" si="25"/>
        <v>27.6</v>
      </c>
      <c r="I315" s="121">
        <f t="shared" si="24"/>
        <v>41.4</v>
      </c>
    </row>
    <row r="316" spans="1:9" ht="25.5">
      <c r="A316" s="123" t="s">
        <v>987</v>
      </c>
      <c r="B316" s="119" t="s">
        <v>4</v>
      </c>
      <c r="C316" s="73" t="s">
        <v>648</v>
      </c>
      <c r="D316" s="103" t="s">
        <v>1018</v>
      </c>
      <c r="E316" s="149" t="s">
        <v>849</v>
      </c>
      <c r="F316" s="122">
        <v>4</v>
      </c>
      <c r="G316" s="121">
        <v>92</v>
      </c>
      <c r="H316" s="121">
        <f t="shared" si="25"/>
        <v>36.800000000000004</v>
      </c>
      <c r="I316" s="121">
        <f t="shared" si="24"/>
        <v>55.199999999999996</v>
      </c>
    </row>
    <row r="317" spans="1:9" ht="25.5">
      <c r="A317" s="123" t="s">
        <v>988</v>
      </c>
      <c r="B317" s="119" t="s">
        <v>4</v>
      </c>
      <c r="C317" s="73" t="s">
        <v>714</v>
      </c>
      <c r="D317" s="103" t="s">
        <v>1019</v>
      </c>
      <c r="E317" s="149" t="s">
        <v>574</v>
      </c>
      <c r="F317" s="104">
        <v>7</v>
      </c>
      <c r="G317" s="121">
        <v>161</v>
      </c>
      <c r="H317" s="121">
        <f t="shared" si="25"/>
        <v>64.400000000000006</v>
      </c>
      <c r="I317" s="121">
        <f t="shared" si="24"/>
        <v>96.6</v>
      </c>
    </row>
    <row r="318" spans="1:9" ht="12.75">
      <c r="A318" s="123" t="s">
        <v>989</v>
      </c>
      <c r="B318" s="119" t="s">
        <v>4</v>
      </c>
      <c r="C318" s="73" t="s">
        <v>660</v>
      </c>
      <c r="D318" s="103" t="s">
        <v>1020</v>
      </c>
      <c r="E318" s="149" t="s">
        <v>574</v>
      </c>
      <c r="F318" s="104">
        <v>1.5</v>
      </c>
      <c r="G318" s="121">
        <v>35</v>
      </c>
      <c r="H318" s="121">
        <f t="shared" si="25"/>
        <v>14</v>
      </c>
      <c r="I318" s="121">
        <f t="shared" si="24"/>
        <v>21</v>
      </c>
    </row>
    <row r="319" spans="1:9" ht="38.25">
      <c r="A319" s="123" t="s">
        <v>990</v>
      </c>
      <c r="B319" s="119" t="s">
        <v>4</v>
      </c>
      <c r="C319" s="73" t="s">
        <v>659</v>
      </c>
      <c r="D319" s="103" t="s">
        <v>1021</v>
      </c>
      <c r="E319" s="149" t="s">
        <v>574</v>
      </c>
      <c r="F319" s="122">
        <v>4</v>
      </c>
      <c r="G319" s="121">
        <v>92</v>
      </c>
      <c r="H319" s="121">
        <f t="shared" si="25"/>
        <v>36.800000000000004</v>
      </c>
      <c r="I319" s="121">
        <f t="shared" si="24"/>
        <v>55.199999999999996</v>
      </c>
    </row>
    <row r="320" spans="1:9" ht="25.5">
      <c r="A320" s="123" t="s">
        <v>991</v>
      </c>
      <c r="B320" s="119" t="s">
        <v>4</v>
      </c>
      <c r="C320" s="73" t="s">
        <v>701</v>
      </c>
      <c r="D320" s="103" t="s">
        <v>1022</v>
      </c>
      <c r="E320" s="149" t="s">
        <v>809</v>
      </c>
      <c r="F320" s="104">
        <v>6</v>
      </c>
      <c r="G320" s="121">
        <v>138</v>
      </c>
      <c r="H320" s="121">
        <f t="shared" si="25"/>
        <v>55.2</v>
      </c>
      <c r="I320" s="121">
        <f t="shared" si="24"/>
        <v>82.8</v>
      </c>
    </row>
    <row r="321" spans="1:9" ht="25.5">
      <c r="A321" s="123" t="s">
        <v>992</v>
      </c>
      <c r="B321" s="119" t="s">
        <v>4</v>
      </c>
      <c r="C321" s="73" t="s">
        <v>700</v>
      </c>
      <c r="D321" s="103" t="s">
        <v>1023</v>
      </c>
      <c r="E321" s="149" t="s">
        <v>578</v>
      </c>
      <c r="F321" s="104">
        <v>6</v>
      </c>
      <c r="G321" s="121">
        <v>138</v>
      </c>
      <c r="H321" s="121">
        <f t="shared" si="25"/>
        <v>55.2</v>
      </c>
      <c r="I321" s="121">
        <f t="shared" si="24"/>
        <v>82.8</v>
      </c>
    </row>
    <row r="322" spans="1:9" ht="12.75">
      <c r="A322" s="123" t="s">
        <v>788</v>
      </c>
      <c r="B322" s="119" t="s">
        <v>0</v>
      </c>
      <c r="C322" s="73" t="s">
        <v>715</v>
      </c>
      <c r="D322" s="73" t="s">
        <v>1053</v>
      </c>
      <c r="E322" s="149" t="s">
        <v>567</v>
      </c>
      <c r="F322" s="122">
        <v>14</v>
      </c>
      <c r="G322" s="121">
        <f>+F322*15</f>
        <v>210</v>
      </c>
      <c r="H322" s="121">
        <f t="shared" si="25"/>
        <v>84</v>
      </c>
      <c r="I322" s="121">
        <f t="shared" si="24"/>
        <v>126</v>
      </c>
    </row>
    <row r="323" spans="1:9" ht="25.5">
      <c r="A323" s="73" t="s">
        <v>789</v>
      </c>
      <c r="B323" s="119" t="s">
        <v>0</v>
      </c>
      <c r="C323" s="73" t="s">
        <v>716</v>
      </c>
      <c r="D323" s="73" t="s">
        <v>1053</v>
      </c>
      <c r="E323" s="149" t="s">
        <v>567</v>
      </c>
      <c r="F323" s="126">
        <v>4</v>
      </c>
      <c r="G323" s="121">
        <f>+F323*15</f>
        <v>60</v>
      </c>
      <c r="H323" s="121">
        <f t="shared" si="25"/>
        <v>24</v>
      </c>
      <c r="I323" s="121">
        <f t="shared" si="24"/>
        <v>36</v>
      </c>
    </row>
    <row r="324" spans="1:9" ht="36">
      <c r="A324" s="185" t="s">
        <v>1091</v>
      </c>
      <c r="B324" s="186" t="s">
        <v>2</v>
      </c>
      <c r="C324" s="187" t="s">
        <v>1092</v>
      </c>
      <c r="D324" s="187" t="s">
        <v>1093</v>
      </c>
      <c r="E324" s="187" t="s">
        <v>566</v>
      </c>
      <c r="F324" s="188">
        <v>3.5</v>
      </c>
      <c r="G324" s="189">
        <f>+F324*15</f>
        <v>52.5</v>
      </c>
      <c r="H324" s="189">
        <f t="shared" si="25"/>
        <v>21</v>
      </c>
      <c r="I324" s="189">
        <f t="shared" si="24"/>
        <v>31.5</v>
      </c>
    </row>
  </sheetData>
  <sheetProtection selectLockedCells="1"/>
  <autoFilter ref="A9:I323" xr:uid="{D812D5C4-A333-4775-8228-4EE23BD3B819}">
    <sortState xmlns:xlrd2="http://schemas.microsoft.com/office/spreadsheetml/2017/richdata2" ref="A10:I323">
      <sortCondition ref="A300:A323"/>
    </sortState>
  </autoFilter>
  <mergeCells count="4">
    <mergeCell ref="C4:I4"/>
    <mergeCell ref="C5:I5"/>
    <mergeCell ref="C6:I6"/>
    <mergeCell ref="G8:I8"/>
  </mergeCells>
  <phoneticPr fontId="44" type="noConversion"/>
  <conditionalFormatting sqref="A324:A1048576 G1:I1 A1:A9 C7 E7 G7 I7">
    <cfRule type="duplicateValues" dxfId="55" priority="57"/>
  </conditionalFormatting>
  <conditionalFormatting sqref="A303 A305:A312">
    <cfRule type="duplicateValues" dxfId="54" priority="56"/>
  </conditionalFormatting>
  <conditionalFormatting sqref="A304">
    <cfRule type="duplicateValues" dxfId="53" priority="54"/>
  </conditionalFormatting>
  <conditionalFormatting sqref="A127 A129 A131:A132">
    <cfRule type="duplicateValues" dxfId="52" priority="52"/>
  </conditionalFormatting>
  <conditionalFormatting sqref="A127">
    <cfRule type="duplicateValues" dxfId="51" priority="51"/>
  </conditionalFormatting>
  <conditionalFormatting sqref="A128">
    <cfRule type="duplicateValues" dxfId="50" priority="50"/>
  </conditionalFormatting>
  <conditionalFormatting sqref="A128">
    <cfRule type="duplicateValues" dxfId="49" priority="49"/>
  </conditionalFormatting>
  <conditionalFormatting sqref="A130">
    <cfRule type="duplicateValues" dxfId="48" priority="48"/>
  </conditionalFormatting>
  <conditionalFormatting sqref="A130">
    <cfRule type="duplicateValues" dxfId="47" priority="47"/>
  </conditionalFormatting>
  <conditionalFormatting sqref="A239">
    <cfRule type="duplicateValues" dxfId="46" priority="44"/>
  </conditionalFormatting>
  <conditionalFormatting sqref="A239">
    <cfRule type="duplicateValues" dxfId="45" priority="43"/>
  </conditionalFormatting>
  <conditionalFormatting sqref="A177:A194">
    <cfRule type="duplicateValues" dxfId="44" priority="46"/>
  </conditionalFormatting>
  <conditionalFormatting sqref="A288 A285:A286 A268 A278 A272 A290 A293:A299 A256:A258 A260 A262:A263">
    <cfRule type="duplicateValues" dxfId="43" priority="41"/>
  </conditionalFormatting>
  <conditionalFormatting sqref="A276">
    <cfRule type="duplicateValues" dxfId="42" priority="40"/>
  </conditionalFormatting>
  <conditionalFormatting sqref="A261">
    <cfRule type="duplicateValues" dxfId="41" priority="39"/>
  </conditionalFormatting>
  <conditionalFormatting sqref="A270">
    <cfRule type="duplicateValues" dxfId="40" priority="37"/>
  </conditionalFormatting>
  <conditionalFormatting sqref="A274">
    <cfRule type="duplicateValues" dxfId="39" priority="36"/>
  </conditionalFormatting>
  <conditionalFormatting sqref="A280">
    <cfRule type="duplicateValues" dxfId="38" priority="35"/>
  </conditionalFormatting>
  <conditionalFormatting sqref="A284">
    <cfRule type="duplicateValues" dxfId="37" priority="34"/>
  </conditionalFormatting>
  <conditionalFormatting sqref="A287">
    <cfRule type="duplicateValues" dxfId="36" priority="33"/>
  </conditionalFormatting>
  <conditionalFormatting sqref="A289">
    <cfRule type="duplicateValues" dxfId="35" priority="32"/>
  </conditionalFormatting>
  <conditionalFormatting sqref="A291">
    <cfRule type="duplicateValues" dxfId="34" priority="31"/>
  </conditionalFormatting>
  <conditionalFormatting sqref="A259">
    <cfRule type="duplicateValues" dxfId="33" priority="30"/>
  </conditionalFormatting>
  <conditionalFormatting sqref="A267">
    <cfRule type="duplicateValues" dxfId="32" priority="29"/>
  </conditionalFormatting>
  <conditionalFormatting sqref="A264:A266">
    <cfRule type="duplicateValues" dxfId="31" priority="28"/>
  </conditionalFormatting>
  <conditionalFormatting sqref="A269">
    <cfRule type="duplicateValues" dxfId="30" priority="27"/>
  </conditionalFormatting>
  <conditionalFormatting sqref="A271">
    <cfRule type="duplicateValues" dxfId="29" priority="26"/>
  </conditionalFormatting>
  <conditionalFormatting sqref="A273">
    <cfRule type="duplicateValues" dxfId="28" priority="24"/>
  </conditionalFormatting>
  <conditionalFormatting sqref="A275">
    <cfRule type="duplicateValues" dxfId="27" priority="23"/>
  </conditionalFormatting>
  <conditionalFormatting sqref="A277">
    <cfRule type="duplicateValues" dxfId="26" priority="22"/>
  </conditionalFormatting>
  <conditionalFormatting sqref="A279">
    <cfRule type="duplicateValues" dxfId="25" priority="21"/>
  </conditionalFormatting>
  <conditionalFormatting sqref="A281">
    <cfRule type="duplicateValues" dxfId="24" priority="20"/>
  </conditionalFormatting>
  <conditionalFormatting sqref="A292">
    <cfRule type="duplicateValues" dxfId="23" priority="42"/>
  </conditionalFormatting>
  <conditionalFormatting sqref="A89 A10:A87 A92">
    <cfRule type="duplicateValues" dxfId="22" priority="58"/>
  </conditionalFormatting>
  <conditionalFormatting sqref="A176 A149:A174 A133:A143 A90:A91 A93:A122 A88 A124:A126 A145:A147">
    <cfRule type="duplicateValues" dxfId="21" priority="59"/>
  </conditionalFormatting>
  <conditionalFormatting sqref="A123">
    <cfRule type="duplicateValues" dxfId="20" priority="17"/>
  </conditionalFormatting>
  <conditionalFormatting sqref="A148">
    <cfRule type="duplicateValues" dxfId="19" priority="16"/>
  </conditionalFormatting>
  <conditionalFormatting sqref="A175">
    <cfRule type="duplicateValues" dxfId="18" priority="15"/>
  </conditionalFormatting>
  <conditionalFormatting sqref="A203">
    <cfRule type="duplicateValues" dxfId="17" priority="14"/>
  </conditionalFormatting>
  <conditionalFormatting sqref="A204">
    <cfRule type="duplicateValues" dxfId="16" priority="13"/>
  </conditionalFormatting>
  <conditionalFormatting sqref="A206">
    <cfRule type="duplicateValues" dxfId="15" priority="12"/>
  </conditionalFormatting>
  <conditionalFormatting sqref="A207">
    <cfRule type="duplicateValues" dxfId="14" priority="11"/>
  </conditionalFormatting>
  <conditionalFormatting sqref="A208">
    <cfRule type="duplicateValues" dxfId="13" priority="10"/>
  </conditionalFormatting>
  <conditionalFormatting sqref="A209">
    <cfRule type="duplicateValues" dxfId="12" priority="9"/>
  </conditionalFormatting>
  <conditionalFormatting sqref="A282">
    <cfRule type="duplicateValues" dxfId="11" priority="8"/>
  </conditionalFormatting>
  <conditionalFormatting sqref="A283">
    <cfRule type="duplicateValues" dxfId="10" priority="7"/>
  </conditionalFormatting>
  <conditionalFormatting sqref="A300">
    <cfRule type="duplicateValues" dxfId="9" priority="6"/>
  </conditionalFormatting>
  <conditionalFormatting sqref="A301">
    <cfRule type="duplicateValues" dxfId="8" priority="5"/>
  </conditionalFormatting>
  <conditionalFormatting sqref="A302">
    <cfRule type="duplicateValues" dxfId="7" priority="4"/>
  </conditionalFormatting>
  <conditionalFormatting sqref="A144">
    <cfRule type="duplicateValues" dxfId="6" priority="2"/>
  </conditionalFormatting>
  <conditionalFormatting sqref="A1:A1048576 C7 E7 G7 I7">
    <cfRule type="duplicateValues" dxfId="5" priority="1"/>
  </conditionalFormatting>
  <conditionalFormatting sqref="A240:A255 A177:A202 A205 A210:A238">
    <cfRule type="duplicateValues" dxfId="4" priority="73"/>
  </conditionalFormatting>
  <conditionalFormatting sqref="A303:A321">
    <cfRule type="duplicateValues" dxfId="3" priority="80"/>
  </conditionalFormatting>
  <conditionalFormatting sqref="A322:A323">
    <cfRule type="duplicateValues" dxfId="2" priority="129"/>
  </conditionalFormatting>
  <hyperlinks>
    <hyperlink ref="C5" r:id="rId1" xr:uid="{815CB733-17A4-40D3-95D5-8DBEECA4A457}"/>
  </hyperlinks>
  <pageMargins left="0.27559055118110237" right="0.19685039370078741" top="0.39370078740157483" bottom="0.39370078740157483" header="0.31496062992125984" footer="0.31496062992125984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Q10"/>
  <sheetViews>
    <sheetView zoomScaleNormal="100" zoomScaleSheetLayoutView="100" workbookViewId="0">
      <selection activeCell="C6" sqref="C6"/>
    </sheetView>
  </sheetViews>
  <sheetFormatPr baseColWidth="10" defaultColWidth="11.42578125" defaultRowHeight="11.25"/>
  <cols>
    <col min="1" max="1" width="5" style="3" customWidth="1"/>
    <col min="2" max="2" width="12.85546875" style="3" customWidth="1"/>
    <col min="3" max="3" width="42.7109375" style="3" customWidth="1"/>
    <col min="4" max="4" width="12.5703125" style="3" customWidth="1"/>
    <col min="5" max="5" width="5.140625" style="3" customWidth="1"/>
    <col min="6" max="6" width="7.140625" style="3" customWidth="1"/>
    <col min="7" max="7" width="8.7109375" style="3" customWidth="1"/>
    <col min="8" max="8" width="15.85546875" style="3" customWidth="1"/>
    <col min="9" max="9" width="16" style="3" customWidth="1"/>
    <col min="10" max="10" width="14.42578125" style="3" customWidth="1"/>
    <col min="11" max="11" width="5.85546875" style="3" customWidth="1"/>
    <col min="12" max="12" width="12" style="3" customWidth="1"/>
    <col min="13" max="14" width="12.28515625" style="7" customWidth="1"/>
    <col min="15" max="15" width="34.5703125" style="3" customWidth="1"/>
    <col min="16" max="16" width="15.140625" style="3" customWidth="1"/>
    <col min="17" max="17" width="7.7109375" style="3" bestFit="1" customWidth="1"/>
    <col min="18" max="16384" width="11.42578125" style="3"/>
  </cols>
  <sheetData>
    <row r="1" spans="1:17">
      <c r="A1" s="4" t="s">
        <v>15</v>
      </c>
      <c r="B1" s="4" t="s">
        <v>16</v>
      </c>
      <c r="C1" s="4" t="s">
        <v>7</v>
      </c>
      <c r="D1" s="4" t="s">
        <v>71</v>
      </c>
      <c r="E1" s="4" t="s">
        <v>39</v>
      </c>
      <c r="F1" s="4" t="s">
        <v>72</v>
      </c>
      <c r="G1" s="4" t="s">
        <v>73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5" t="s">
        <v>17</v>
      </c>
      <c r="N1" s="5" t="s">
        <v>18</v>
      </c>
      <c r="O1" s="4" t="s">
        <v>14</v>
      </c>
      <c r="P1" s="4" t="s">
        <v>13</v>
      </c>
      <c r="Q1" s="4" t="s">
        <v>19</v>
      </c>
    </row>
    <row r="2" spans="1:17" ht="63.75" customHeight="1">
      <c r="A2" s="1" t="str">
        <f>IF(Formular!A14="bitte wählen","",Formular!A14)</f>
        <v/>
      </c>
      <c r="B2" s="1" t="str">
        <f>IF(Formular!B14="bitte wählen","",Formular!B14)</f>
        <v/>
      </c>
      <c r="C2" s="1" t="str">
        <f>IF(Formular!C14="","",Formular!C14)</f>
        <v/>
      </c>
      <c r="D2" s="1" t="str">
        <f>IF(Formular!D14="","",Formular!D14)</f>
        <v/>
      </c>
      <c r="E2" s="36" t="str">
        <f>IF(Formular!F14="","",Formular!F14)</f>
        <v/>
      </c>
      <c r="F2" s="35" t="str">
        <f>IF(Formular!G14="","",Formular!G14)</f>
        <v/>
      </c>
      <c r="G2" s="35" t="str">
        <f>IF(Formular!H14="","",Formular!H14)</f>
        <v/>
      </c>
      <c r="H2" s="1" t="str">
        <f>IF(A2="","",Formular!$C$6)</f>
        <v/>
      </c>
      <c r="I2" s="1" t="str">
        <f>IF(A2="","",Formular!$C$7)</f>
        <v/>
      </c>
      <c r="J2" s="1" t="str">
        <f>IF(A2="","",Formular!#REF!)</f>
        <v/>
      </c>
      <c r="K2" s="1" t="str">
        <f>IF(A2="","",Formular!#REF!)</f>
        <v/>
      </c>
      <c r="L2" s="1" t="str">
        <f>IF(A2="","",Formular!#REF!)</f>
        <v/>
      </c>
      <c r="M2" s="6" t="str">
        <f>IF(A2="","",Formular!#REF!)</f>
        <v/>
      </c>
      <c r="N2" s="6" t="str">
        <f>IF(A2="","",Formular!#REF!)</f>
        <v/>
      </c>
      <c r="O2" s="1" t="str">
        <f>IF(A2="","",Formular!$C$9)</f>
        <v/>
      </c>
      <c r="P2" s="1" t="str">
        <f>IF(A2="","",Formular!#REF!)</f>
        <v/>
      </c>
      <c r="Q2" s="1" t="str">
        <f>IF(A2="","",Formular!#REF!)</f>
        <v/>
      </c>
    </row>
    <row r="3" spans="1:17" ht="63.75" customHeight="1">
      <c r="A3" s="1" t="str">
        <f>IF(Formular!A15="bitte wählen","",Formular!A15)</f>
        <v/>
      </c>
      <c r="B3" s="1" t="str">
        <f>IF(Formular!B15="bitte wählen","",Formular!B15)</f>
        <v/>
      </c>
      <c r="C3" s="1" t="str">
        <f>IF(Formular!C15="","",Formular!C15)</f>
        <v/>
      </c>
      <c r="D3" s="1" t="str">
        <f>IF(Formular!D15="","",Formular!D15)</f>
        <v/>
      </c>
      <c r="E3" s="36" t="str">
        <f>IF(Formular!F15="","",Formular!F15)</f>
        <v/>
      </c>
      <c r="F3" s="35" t="str">
        <f>IF(Formular!G15="","",Formular!G15)</f>
        <v/>
      </c>
      <c r="G3" s="35" t="str">
        <f>IF(Formular!H15="","",Formular!H15)</f>
        <v/>
      </c>
      <c r="H3" s="1" t="str">
        <f>IF(A3="","",Formular!$C$6)</f>
        <v/>
      </c>
      <c r="I3" s="1" t="str">
        <f>IF(A3="","",Formular!$C$7)</f>
        <v/>
      </c>
      <c r="J3" s="1" t="str">
        <f>IF(A3="","",Formular!#REF!)</f>
        <v/>
      </c>
      <c r="K3" s="1" t="str">
        <f>IF(A3="","",Formular!#REF!)</f>
        <v/>
      </c>
      <c r="L3" s="1" t="str">
        <f>IF(A3="","",Formular!#REF!)</f>
        <v/>
      </c>
      <c r="M3" s="6" t="str">
        <f>IF(A3="","",Formular!#REF!)</f>
        <v/>
      </c>
      <c r="N3" s="6" t="str">
        <f>IF(A3="","",Formular!#REF!)</f>
        <v/>
      </c>
      <c r="O3" s="1" t="str">
        <f>IF(A3="","",Formular!$C$9)</f>
        <v/>
      </c>
      <c r="P3" s="1" t="str">
        <f>IF(A3="","",Formular!#REF!)</f>
        <v/>
      </c>
      <c r="Q3" s="1" t="str">
        <f>IF(A3="","",Formular!#REF!)</f>
        <v/>
      </c>
    </row>
    <row r="4" spans="1:17" ht="63.75" customHeight="1">
      <c r="A4" s="1" t="str">
        <f>IF(Formular!A16="bitte wählen","",Formular!A16)</f>
        <v/>
      </c>
      <c r="B4" s="1" t="str">
        <f>IF(Formular!B16="bitte wählen","",Formular!B16)</f>
        <v/>
      </c>
      <c r="C4" s="1" t="str">
        <f>IF(Formular!C16="","",Formular!C16)</f>
        <v/>
      </c>
      <c r="D4" s="1" t="str">
        <f>IF(Formular!D16="","",Formular!D16)</f>
        <v/>
      </c>
      <c r="E4" s="36" t="str">
        <f>IF(Formular!F16="","",Formular!F16)</f>
        <v/>
      </c>
      <c r="F4" s="35" t="str">
        <f>IF(Formular!G16="","",Formular!G16)</f>
        <v/>
      </c>
      <c r="G4" s="35" t="str">
        <f>IF(Formular!H16="","",Formular!H16)</f>
        <v/>
      </c>
      <c r="H4" s="1" t="str">
        <f>IF(A4="","",Formular!$C$6)</f>
        <v/>
      </c>
      <c r="I4" s="1" t="str">
        <f>IF(A4="","",Formular!$C$7)</f>
        <v/>
      </c>
      <c r="J4" s="1" t="str">
        <f>IF(A4="","",Formular!#REF!)</f>
        <v/>
      </c>
      <c r="K4" s="1" t="str">
        <f>IF(A4="","",Formular!#REF!)</f>
        <v/>
      </c>
      <c r="L4" s="1" t="str">
        <f>IF(A4="","",Formular!#REF!)</f>
        <v/>
      </c>
      <c r="M4" s="6" t="str">
        <f>IF(A4="","",Formular!#REF!)</f>
        <v/>
      </c>
      <c r="N4" s="6" t="str">
        <f>IF(A4="","",Formular!#REF!)</f>
        <v/>
      </c>
      <c r="O4" s="1" t="str">
        <f>IF(A4="","",Formular!$C$9)</f>
        <v/>
      </c>
      <c r="P4" s="1" t="str">
        <f>IF(A4="","",Formular!#REF!)</f>
        <v/>
      </c>
      <c r="Q4" s="1" t="str">
        <f>IF(A4="","",Formular!#REF!)</f>
        <v/>
      </c>
    </row>
    <row r="5" spans="1:17" ht="63.75" customHeight="1">
      <c r="A5" s="1" t="str">
        <f>IF(Formular!A17="bitte wählen","",Formular!A17)</f>
        <v/>
      </c>
      <c r="B5" s="1" t="str">
        <f>IF(Formular!B17="bitte wählen","",Formular!B17)</f>
        <v/>
      </c>
      <c r="C5" s="1" t="str">
        <f>IF(Formular!C17="","",Formular!C17)</f>
        <v/>
      </c>
      <c r="D5" s="1" t="str">
        <f>IF(Formular!D17="","",Formular!D17)</f>
        <v/>
      </c>
      <c r="E5" s="36" t="str">
        <f>IF(Formular!F17="","",Formular!F17)</f>
        <v/>
      </c>
      <c r="F5" s="35" t="str">
        <f>IF(Formular!G17="","",Formular!G17)</f>
        <v/>
      </c>
      <c r="G5" s="35" t="str">
        <f>IF(Formular!H17="","",Formular!H17)</f>
        <v/>
      </c>
      <c r="H5" s="1" t="str">
        <f>IF(A5="","",Formular!$C$6)</f>
        <v/>
      </c>
      <c r="I5" s="1" t="str">
        <f>IF(A5="","",Formular!$C$7)</f>
        <v/>
      </c>
      <c r="J5" s="1" t="str">
        <f>IF(A5="","",Formular!#REF!)</f>
        <v/>
      </c>
      <c r="K5" s="1" t="str">
        <f>IF(A5="","",Formular!#REF!)</f>
        <v/>
      </c>
      <c r="L5" s="1" t="str">
        <f>IF(A5="","",Formular!#REF!)</f>
        <v/>
      </c>
      <c r="M5" s="6" t="str">
        <f>IF(A5="","",Formular!#REF!)</f>
        <v/>
      </c>
      <c r="N5" s="6" t="str">
        <f>IF(A5="","",Formular!#REF!)</f>
        <v/>
      </c>
      <c r="O5" s="1" t="str">
        <f>IF(A5="","",Formular!$C$9)</f>
        <v/>
      </c>
      <c r="P5" s="1" t="str">
        <f>IF(A5="","",Formular!#REF!)</f>
        <v/>
      </c>
      <c r="Q5" s="1" t="str">
        <f>IF(A5="","",Formular!#REF!)</f>
        <v/>
      </c>
    </row>
    <row r="6" spans="1:17" ht="63.75" customHeight="1">
      <c r="A6" s="1" t="str">
        <f>IF(Formular!A18="bitte wählen","",Formular!A18)</f>
        <v/>
      </c>
      <c r="B6" s="1" t="str">
        <f>IF(Formular!B18="bitte wählen","",Formular!B18)</f>
        <v/>
      </c>
      <c r="C6" s="1" t="str">
        <f>IF(Formular!C18="","",Formular!C18)</f>
        <v/>
      </c>
      <c r="D6" s="1" t="str">
        <f>IF(Formular!D18="","",Formular!D18)</f>
        <v/>
      </c>
      <c r="E6" s="36" t="str">
        <f>IF(Formular!F18="","",Formular!F18)</f>
        <v/>
      </c>
      <c r="F6" s="35" t="str">
        <f>IF(Formular!G18="","",Formular!G18)</f>
        <v/>
      </c>
      <c r="G6" s="35" t="str">
        <f>IF(Formular!H18="","",Formular!H18)</f>
        <v/>
      </c>
      <c r="H6" s="1" t="str">
        <f>IF(A6="","",Formular!$C$6)</f>
        <v/>
      </c>
      <c r="I6" s="1" t="str">
        <f>IF(A6="","",Formular!$C$7)</f>
        <v/>
      </c>
      <c r="J6" s="1" t="str">
        <f>IF(A6="","",Formular!#REF!)</f>
        <v/>
      </c>
      <c r="K6" s="1" t="str">
        <f>IF(A6="","",Formular!#REF!)</f>
        <v/>
      </c>
      <c r="L6" s="1" t="str">
        <f>IF(A6="","",Formular!#REF!)</f>
        <v/>
      </c>
      <c r="M6" s="6" t="str">
        <f>IF(A6="","",Formular!#REF!)</f>
        <v/>
      </c>
      <c r="N6" s="6" t="str">
        <f>IF(A6="","",Formular!#REF!)</f>
        <v/>
      </c>
      <c r="O6" s="1" t="str">
        <f>IF(A6="","",Formular!$C$9)</f>
        <v/>
      </c>
      <c r="P6" s="1" t="str">
        <f>IF(A6="","",Formular!#REF!)</f>
        <v/>
      </c>
      <c r="Q6" s="1" t="str">
        <f>IF(A6="","",Formular!#REF!)</f>
        <v/>
      </c>
    </row>
    <row r="7" spans="1:17" ht="63.75" customHeight="1">
      <c r="A7" s="1" t="str">
        <f>IF(Formular!A19="bitte wählen","",Formular!A19)</f>
        <v/>
      </c>
      <c r="B7" s="1" t="str">
        <f>IF(Formular!B19="bitte wählen","",Formular!B19)</f>
        <v/>
      </c>
      <c r="C7" s="1" t="str">
        <f>IF(Formular!C19="","",Formular!C19)</f>
        <v/>
      </c>
      <c r="D7" s="1" t="str">
        <f>IF(Formular!D19="","",Formular!D19)</f>
        <v/>
      </c>
      <c r="E7" s="36" t="str">
        <f>IF(Formular!F19="","",Formular!F19)</f>
        <v/>
      </c>
      <c r="F7" s="35" t="str">
        <f>IF(Formular!G19="","",Formular!G19)</f>
        <v/>
      </c>
      <c r="G7" s="35" t="str">
        <f>IF(Formular!H19="","",Formular!H19)</f>
        <v/>
      </c>
      <c r="H7" s="1" t="str">
        <f>IF(A7="","",Formular!$C$6)</f>
        <v/>
      </c>
      <c r="I7" s="1" t="str">
        <f>IF(A7="","",Formular!$C$7)</f>
        <v/>
      </c>
      <c r="J7" s="1" t="str">
        <f>IF(A7="","",Formular!#REF!)</f>
        <v/>
      </c>
      <c r="K7" s="1" t="str">
        <f>IF(A7="","",Formular!#REF!)</f>
        <v/>
      </c>
      <c r="L7" s="1" t="str">
        <f>IF(A7="","",Formular!#REF!)</f>
        <v/>
      </c>
      <c r="M7" s="6" t="str">
        <f>IF(A7="","",Formular!#REF!)</f>
        <v/>
      </c>
      <c r="N7" s="6" t="str">
        <f>IF(A7="","",Formular!#REF!)</f>
        <v/>
      </c>
      <c r="O7" s="1" t="str">
        <f>IF(A7="","",Formular!$C$9)</f>
        <v/>
      </c>
      <c r="P7" s="1" t="str">
        <f>IF(A7="","",Formular!#REF!)</f>
        <v/>
      </c>
      <c r="Q7" s="1" t="str">
        <f>IF(A7="","",Formular!#REF!)</f>
        <v/>
      </c>
    </row>
    <row r="8" spans="1:17" ht="63.75" customHeight="1">
      <c r="A8" s="1" t="str">
        <f>IF(Formular!A20="bitte wählen","",Formular!A20)</f>
        <v/>
      </c>
      <c r="B8" s="1" t="str">
        <f>IF(Formular!B20="bitte wählen","",Formular!B20)</f>
        <v/>
      </c>
      <c r="C8" s="1" t="str">
        <f>IF(Formular!C20="","",Formular!C20)</f>
        <v/>
      </c>
      <c r="D8" s="1" t="str">
        <f>IF(Formular!D20="","",Formular!D20)</f>
        <v/>
      </c>
      <c r="E8" s="36" t="str">
        <f>IF(Formular!F20="","",Formular!F20)</f>
        <v/>
      </c>
      <c r="F8" s="35" t="str">
        <f>IF(Formular!G20="","",Formular!G20)</f>
        <v/>
      </c>
      <c r="G8" s="35" t="str">
        <f>IF(Formular!H20="","",Formular!H20)</f>
        <v/>
      </c>
      <c r="H8" s="1" t="str">
        <f>IF(A8="","",Formular!$C$6)</f>
        <v/>
      </c>
      <c r="I8" s="1" t="str">
        <f>IF(A8="","",Formular!$C$7)</f>
        <v/>
      </c>
      <c r="J8" s="1" t="str">
        <f>IF(A8="","",Formular!#REF!)</f>
        <v/>
      </c>
      <c r="K8" s="1" t="str">
        <f>IF(A8="","",Formular!#REF!)</f>
        <v/>
      </c>
      <c r="L8" s="1" t="str">
        <f>IF(A8="","",Formular!#REF!)</f>
        <v/>
      </c>
      <c r="M8" s="6" t="str">
        <f>IF(A8="","",Formular!#REF!)</f>
        <v/>
      </c>
      <c r="N8" s="6" t="str">
        <f>IF(A8="","",Formular!#REF!)</f>
        <v/>
      </c>
      <c r="O8" s="1" t="str">
        <f>IF(A8="","",Formular!$C$9)</f>
        <v/>
      </c>
      <c r="P8" s="1" t="str">
        <f>IF(A8="","",Formular!#REF!)</f>
        <v/>
      </c>
      <c r="Q8" s="1" t="str">
        <f>IF(A8="","",Formular!#REF!)</f>
        <v/>
      </c>
    </row>
    <row r="9" spans="1:17" ht="63.75" customHeight="1">
      <c r="A9" s="1" t="str">
        <f>IF(Formular!A22="bitte wählen","",Formular!A22)</f>
        <v/>
      </c>
      <c r="B9" s="1" t="str">
        <f>IF(Formular!B22="bitte wählen","",Formular!B22)</f>
        <v/>
      </c>
      <c r="C9" s="1" t="str">
        <f>IF(Formular!C22="","",Formular!C22)</f>
        <v/>
      </c>
      <c r="D9" s="1" t="str">
        <f>IF(Formular!D22="","",Formular!D22)</f>
        <v/>
      </c>
      <c r="E9" s="36" t="str">
        <f>IF(Formular!F22="","",Formular!F22)</f>
        <v/>
      </c>
      <c r="F9" s="35" t="str">
        <f>IF(Formular!G22="","",Formular!G22)</f>
        <v/>
      </c>
      <c r="G9" s="35" t="str">
        <f>IF(Formular!H22="","",Formular!H22)</f>
        <v/>
      </c>
      <c r="H9" s="1" t="str">
        <f>IF(A9="","",Formular!$C$6)</f>
        <v/>
      </c>
      <c r="I9" s="1" t="str">
        <f>IF(A9="","",Formular!$C$7)</f>
        <v/>
      </c>
      <c r="J9" s="1" t="str">
        <f>IF(A9="","",Formular!#REF!)</f>
        <v/>
      </c>
      <c r="K9" s="1" t="str">
        <f>IF(A9="","",Formular!#REF!)</f>
        <v/>
      </c>
      <c r="L9" s="1" t="str">
        <f>IF(A9="","",Formular!#REF!)</f>
        <v/>
      </c>
      <c r="M9" s="6" t="str">
        <f>IF(A9="","",Formular!#REF!)</f>
        <v/>
      </c>
      <c r="N9" s="6" t="str">
        <f>IF(A9="","",Formular!#REF!)</f>
        <v/>
      </c>
      <c r="O9" s="1" t="str">
        <f>IF(A9="","",Formular!$C$9)</f>
        <v/>
      </c>
      <c r="P9" s="1" t="str">
        <f>IF(A9="","",Formular!#REF!)</f>
        <v/>
      </c>
      <c r="Q9" s="1" t="str">
        <f>IF(A9="","",Formular!#REF!)</f>
        <v/>
      </c>
    </row>
    <row r="10" spans="1:17">
      <c r="A10" s="1" t="e">
        <f>IF(Formular!#REF!="bitte wählen","",Formular!#REF!)</f>
        <v>#REF!</v>
      </c>
      <c r="B10" s="1" t="e">
        <f>IF(Formular!#REF!="bitte wählen","",Formular!#REF!)</f>
        <v>#REF!</v>
      </c>
      <c r="C10" s="1" t="e">
        <f>IF(Formular!#REF!="","",Formular!#REF!)</f>
        <v>#REF!</v>
      </c>
      <c r="D10" s="1" t="e">
        <f>IF(Formular!#REF!="","",Formular!#REF!)</f>
        <v>#REF!</v>
      </c>
      <c r="E10" s="36" t="e">
        <f>IF(Formular!#REF!="","",Formular!#REF!)</f>
        <v>#REF!</v>
      </c>
      <c r="F10" s="35" t="e">
        <f>IF(Formular!#REF!="","",Formular!#REF!)</f>
        <v>#REF!</v>
      </c>
      <c r="G10" s="35" t="e">
        <f>IF(Formular!#REF!="","",Formular!#REF!)</f>
        <v>#REF!</v>
      </c>
      <c r="H10" s="1" t="e">
        <f>IF(A10="","",Formular!$C$6)</f>
        <v>#REF!</v>
      </c>
      <c r="I10" s="1" t="e">
        <f>IF(A10="","",Formular!$C$7)</f>
        <v>#REF!</v>
      </c>
      <c r="J10" s="1" t="e">
        <f>IF(A10="","",Formular!#REF!)</f>
        <v>#REF!</v>
      </c>
      <c r="K10" s="1" t="e">
        <f>IF(A10="","",Formular!#REF!)</f>
        <v>#REF!</v>
      </c>
      <c r="L10" s="1" t="e">
        <f>IF(A10="","",Formular!#REF!)</f>
        <v>#REF!</v>
      </c>
      <c r="M10" s="6" t="e">
        <f>IF(A10="","",Formular!#REF!)</f>
        <v>#REF!</v>
      </c>
      <c r="N10" s="6" t="e">
        <f>IF(A10="","",Formular!#REF!)</f>
        <v>#REF!</v>
      </c>
      <c r="O10" s="1" t="e">
        <f>IF(A10="","",Formular!$C$9)</f>
        <v>#REF!</v>
      </c>
      <c r="P10" s="1" t="e">
        <f>IF(A10="","",Formular!#REF!)</f>
        <v>#REF!</v>
      </c>
      <c r="Q10" s="1" t="e">
        <f>IF(A10="","",Formular!#REF!)</f>
        <v>#REF!</v>
      </c>
    </row>
  </sheetData>
  <sheetProtection formatRows="0"/>
  <customSheetViews>
    <customSheetView guid="{E69C0705-7192-4773-BF95-9666703BF23E}" scale="60" showPageBreaks="1" view="pageBreakPreview">
      <selection sqref="A1:N21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C107"/>
  <sheetViews>
    <sheetView zoomScaleNormal="100" workbookViewId="0">
      <selection activeCell="C34" sqref="C34"/>
    </sheetView>
  </sheetViews>
  <sheetFormatPr baseColWidth="10" defaultColWidth="4.28515625" defaultRowHeight="12"/>
  <cols>
    <col min="1" max="1" width="13.7109375" style="8" bestFit="1" customWidth="1"/>
    <col min="2" max="2" width="22.7109375" style="8" bestFit="1" customWidth="1"/>
    <col min="3" max="3" width="27" style="8" bestFit="1" customWidth="1"/>
    <col min="4" max="4" width="23.42578125" style="8" bestFit="1" customWidth="1"/>
    <col min="5" max="5" width="26.42578125" style="8" bestFit="1" customWidth="1"/>
    <col min="6" max="6" width="20.85546875" style="8" bestFit="1" customWidth="1"/>
    <col min="7" max="7" width="19.85546875" style="8" bestFit="1" customWidth="1"/>
    <col min="8" max="8" width="15.85546875" style="8" bestFit="1" customWidth="1"/>
    <col min="9" max="9" width="10.5703125" style="8" bestFit="1" customWidth="1"/>
    <col min="10" max="10" width="6.85546875" style="8" bestFit="1" customWidth="1"/>
    <col min="11" max="16384" width="4.28515625" style="8"/>
  </cols>
  <sheetData>
    <row r="1" spans="1:1">
      <c r="A1" s="8" t="s">
        <v>22</v>
      </c>
    </row>
    <row r="2" spans="1:1">
      <c r="A2" s="8" t="s">
        <v>1</v>
      </c>
    </row>
    <row r="3" spans="1:1">
      <c r="A3" s="8" t="s">
        <v>2</v>
      </c>
    </row>
    <row r="4" spans="1:1">
      <c r="A4" s="8" t="s">
        <v>0</v>
      </c>
    </row>
    <row r="5" spans="1:1">
      <c r="A5" s="8" t="s">
        <v>4</v>
      </c>
    </row>
    <row r="6" spans="1:1">
      <c r="A6" s="8" t="s">
        <v>5</v>
      </c>
    </row>
    <row r="7" spans="1:1">
      <c r="A7" s="8" t="s">
        <v>3</v>
      </c>
    </row>
    <row r="20" spans="1:3">
      <c r="A20" s="8" t="s">
        <v>22</v>
      </c>
    </row>
    <row r="21" spans="1:3">
      <c r="A21" s="8" t="s">
        <v>76</v>
      </c>
    </row>
    <row r="22" spans="1:3">
      <c r="A22" s="8" t="s">
        <v>77</v>
      </c>
      <c r="C22" s="9"/>
    </row>
    <row r="23" spans="1:3">
      <c r="A23" s="8" t="s">
        <v>75</v>
      </c>
      <c r="C23" s="9"/>
    </row>
    <row r="24" spans="1:3">
      <c r="A24" s="8" t="s">
        <v>78</v>
      </c>
      <c r="C24" s="10"/>
    </row>
    <row r="25" spans="1:3">
      <c r="A25" s="8" t="s">
        <v>79</v>
      </c>
      <c r="C25" s="9"/>
    </row>
    <row r="26" spans="1:3">
      <c r="A26" s="8" t="s">
        <v>80</v>
      </c>
      <c r="C26" s="10"/>
    </row>
    <row r="27" spans="1:3">
      <c r="A27" s="8" t="s">
        <v>81</v>
      </c>
      <c r="C27" s="10"/>
    </row>
    <row r="28" spans="1:3">
      <c r="A28" s="8" t="s">
        <v>110</v>
      </c>
    </row>
    <row r="29" spans="1:3">
      <c r="A29" s="8" t="s">
        <v>82</v>
      </c>
    </row>
    <row r="30" spans="1:3">
      <c r="A30" s="8" t="s">
        <v>43</v>
      </c>
    </row>
    <row r="31" spans="1:3">
      <c r="A31" s="8" t="s">
        <v>84</v>
      </c>
    </row>
    <row r="32" spans="1:3">
      <c r="A32" s="8" t="s">
        <v>85</v>
      </c>
      <c r="C32" s="11"/>
    </row>
    <row r="33" spans="1:3">
      <c r="A33" s="8" t="s">
        <v>83</v>
      </c>
      <c r="C33" s="11"/>
    </row>
    <row r="34" spans="1:3">
      <c r="A34" s="8" t="s">
        <v>44</v>
      </c>
      <c r="C34" s="11"/>
    </row>
    <row r="35" spans="1:3">
      <c r="C35" s="10"/>
    </row>
    <row r="36" spans="1:3">
      <c r="C36" s="10"/>
    </row>
    <row r="37" spans="1:3">
      <c r="C37" s="10"/>
    </row>
    <row r="38" spans="1:3">
      <c r="A38" s="8" t="s">
        <v>22</v>
      </c>
      <c r="C38" s="10"/>
    </row>
    <row r="39" spans="1:3">
      <c r="A39" s="8" t="s">
        <v>23</v>
      </c>
      <c r="C39" s="10"/>
    </row>
    <row r="40" spans="1:3">
      <c r="A40" s="8" t="s">
        <v>24</v>
      </c>
      <c r="C40" s="10"/>
    </row>
    <row r="41" spans="1:3">
      <c r="C41" s="10"/>
    </row>
    <row r="42" spans="1:3">
      <c r="C42" s="9"/>
    </row>
    <row r="43" spans="1:3">
      <c r="C43" s="10"/>
    </row>
    <row r="44" spans="1:3">
      <c r="C44" s="9"/>
    </row>
    <row r="45" spans="1:3">
      <c r="C45" s="9"/>
    </row>
    <row r="46" spans="1:3">
      <c r="C46" s="9"/>
    </row>
    <row r="47" spans="1:3">
      <c r="C47" s="9"/>
    </row>
    <row r="48" spans="1:3">
      <c r="C48" s="9"/>
    </row>
    <row r="49" spans="3:3">
      <c r="C49" s="9"/>
    </row>
    <row r="50" spans="3:3">
      <c r="C50" s="10"/>
    </row>
    <row r="51" spans="3:3">
      <c r="C51" s="9"/>
    </row>
    <row r="52" spans="3:3">
      <c r="C52" s="10"/>
    </row>
    <row r="53" spans="3:3">
      <c r="C53" s="9"/>
    </row>
    <row r="54" spans="3:3">
      <c r="C54" s="9"/>
    </row>
    <row r="55" spans="3:3">
      <c r="C55" s="9"/>
    </row>
    <row r="56" spans="3:3">
      <c r="C56" s="9"/>
    </row>
    <row r="57" spans="3:3">
      <c r="C57" s="10"/>
    </row>
    <row r="59" spans="3:3">
      <c r="C59" s="11"/>
    </row>
    <row r="60" spans="3:3">
      <c r="C60" s="10"/>
    </row>
    <row r="61" spans="3:3">
      <c r="C61" s="10"/>
    </row>
    <row r="62" spans="3:3">
      <c r="C62" s="10"/>
    </row>
    <row r="63" spans="3:3">
      <c r="C63" s="10"/>
    </row>
    <row r="64" spans="3:3">
      <c r="C64" s="10"/>
    </row>
    <row r="65" spans="3:3">
      <c r="C65" s="10"/>
    </row>
    <row r="66" spans="3:3">
      <c r="C66" s="10"/>
    </row>
    <row r="67" spans="3:3">
      <c r="C67" s="9"/>
    </row>
    <row r="68" spans="3:3">
      <c r="C68" s="10"/>
    </row>
    <row r="69" spans="3:3">
      <c r="C69" s="9"/>
    </row>
    <row r="70" spans="3:3">
      <c r="C70" s="9"/>
    </row>
    <row r="71" spans="3:3">
      <c r="C71" s="9"/>
    </row>
    <row r="72" spans="3:3">
      <c r="C72" s="9"/>
    </row>
    <row r="73" spans="3:3">
      <c r="C73" s="9"/>
    </row>
    <row r="74" spans="3:3">
      <c r="C74" s="10"/>
    </row>
    <row r="75" spans="3:3">
      <c r="C75" s="9"/>
    </row>
    <row r="76" spans="3:3">
      <c r="C76" s="9"/>
    </row>
    <row r="77" spans="3:3">
      <c r="C77" s="9"/>
    </row>
    <row r="78" spans="3:3">
      <c r="C78" s="9"/>
    </row>
    <row r="79" spans="3:3">
      <c r="C79" s="9"/>
    </row>
    <row r="80" spans="3:3">
      <c r="C80" s="10"/>
    </row>
    <row r="81" spans="3:3">
      <c r="C81" s="9"/>
    </row>
    <row r="82" spans="3:3">
      <c r="C82" s="10"/>
    </row>
    <row r="84" spans="3:3">
      <c r="C84" s="11"/>
    </row>
    <row r="85" spans="3:3">
      <c r="C85" s="10"/>
    </row>
    <row r="86" spans="3:3">
      <c r="C86" s="10"/>
    </row>
    <row r="87" spans="3:3">
      <c r="C87" s="10"/>
    </row>
    <row r="88" spans="3:3">
      <c r="C88" s="10"/>
    </row>
    <row r="89" spans="3:3">
      <c r="C89" s="10"/>
    </row>
    <row r="90" spans="3:3">
      <c r="C90" s="10"/>
    </row>
    <row r="91" spans="3:3">
      <c r="C91" s="10"/>
    </row>
    <row r="92" spans="3:3">
      <c r="C92" s="9"/>
    </row>
    <row r="93" spans="3:3">
      <c r="C93" s="10"/>
    </row>
    <row r="94" spans="3:3">
      <c r="C94" s="9"/>
    </row>
    <row r="95" spans="3:3">
      <c r="C95" s="9"/>
    </row>
    <row r="96" spans="3:3">
      <c r="C96" s="9"/>
    </row>
    <row r="97" spans="3:3">
      <c r="C97" s="9"/>
    </row>
    <row r="98" spans="3:3">
      <c r="C98" s="9"/>
    </row>
    <row r="99" spans="3:3">
      <c r="C99" s="9"/>
    </row>
    <row r="100" spans="3:3">
      <c r="C100" s="10"/>
    </row>
    <row r="101" spans="3:3">
      <c r="C101" s="9"/>
    </row>
    <row r="102" spans="3:3">
      <c r="C102" s="9"/>
    </row>
    <row r="103" spans="3:3">
      <c r="C103" s="9"/>
    </row>
    <row r="104" spans="3:3">
      <c r="C104" s="9"/>
    </row>
    <row r="105" spans="3:3">
      <c r="C105" s="10"/>
    </row>
    <row r="106" spans="3:3">
      <c r="C106" s="9"/>
    </row>
    <row r="107" spans="3:3">
      <c r="C107" s="10"/>
    </row>
  </sheetData>
  <sheetProtection selectLockedCells="1" selectUnlockedCells="1"/>
  <sortState xmlns:xlrd2="http://schemas.microsoft.com/office/spreadsheetml/2017/richdata2" columnSort="1" ref="C13:G13">
    <sortCondition ref="C13:G13"/>
  </sortState>
  <customSheetViews>
    <customSheetView guid="{E69C0705-7192-4773-BF95-9666703BF23E}" state="hidden">
      <selection activeCell="A17" sqref="A17:A23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B20"/>
  <sheetViews>
    <sheetView workbookViewId="0">
      <selection activeCell="C34" sqref="C34"/>
    </sheetView>
  </sheetViews>
  <sheetFormatPr baseColWidth="10" defaultColWidth="11.42578125" defaultRowHeight="14.25"/>
  <cols>
    <col min="1" max="1" width="31.85546875" style="12" customWidth="1"/>
    <col min="2" max="2" width="11.42578125" style="13"/>
    <col min="3" max="16384" width="11.42578125" style="12"/>
  </cols>
  <sheetData>
    <row r="1" spans="1:1">
      <c r="A1" s="12" t="s">
        <v>22</v>
      </c>
    </row>
    <row r="2" spans="1:1">
      <c r="A2" s="14" t="s">
        <v>25</v>
      </c>
    </row>
    <row r="3" spans="1:1">
      <c r="A3" s="14" t="s">
        <v>26</v>
      </c>
    </row>
    <row r="4" spans="1:1">
      <c r="A4" s="14" t="s">
        <v>27</v>
      </c>
    </row>
    <row r="5" spans="1:1">
      <c r="A5" s="14" t="s">
        <v>28</v>
      </c>
    </row>
    <row r="6" spans="1:1">
      <c r="A6" s="14" t="s">
        <v>33</v>
      </c>
    </row>
    <row r="7" spans="1:1">
      <c r="A7" s="14" t="s">
        <v>29</v>
      </c>
    </row>
    <row r="8" spans="1:1">
      <c r="A8" s="14" t="s">
        <v>30</v>
      </c>
    </row>
    <row r="9" spans="1:1">
      <c r="A9" s="14" t="s">
        <v>32</v>
      </c>
    </row>
    <row r="10" spans="1:1">
      <c r="A10" s="14" t="s">
        <v>31</v>
      </c>
    </row>
    <row r="11" spans="1:1">
      <c r="A11" s="14" t="s">
        <v>51</v>
      </c>
    </row>
    <row r="12" spans="1:1">
      <c r="A12" s="14" t="s">
        <v>52</v>
      </c>
    </row>
    <row r="13" spans="1:1">
      <c r="A13" s="14" t="s">
        <v>53</v>
      </c>
    </row>
    <row r="14" spans="1:1">
      <c r="A14" s="14" t="s">
        <v>34</v>
      </c>
    </row>
    <row r="15" spans="1:1">
      <c r="A15" s="15" t="s">
        <v>37</v>
      </c>
    </row>
    <row r="16" spans="1:1">
      <c r="A16" s="14" t="s">
        <v>35</v>
      </c>
    </row>
    <row r="17" spans="1:1">
      <c r="A17" s="14" t="s">
        <v>49</v>
      </c>
    </row>
    <row r="18" spans="1:1">
      <c r="A18" s="14" t="s">
        <v>36</v>
      </c>
    </row>
    <row r="19" spans="1:1">
      <c r="A19" s="14" t="s">
        <v>38</v>
      </c>
    </row>
    <row r="20" spans="1:1">
      <c r="A20" s="14" t="s">
        <v>50</v>
      </c>
    </row>
  </sheetData>
  <sheetProtection selectLockedCells="1" selectUnlockedCells="1"/>
  <sortState xmlns:xlrd2="http://schemas.microsoft.com/office/spreadsheetml/2017/richdata2" ref="A2:A17">
    <sortCondition ref="A2"/>
  </sortState>
  <customSheetViews>
    <customSheetView guid="{E69C0705-7192-4773-BF95-9666703BF23E}" state="hidden">
      <selection activeCell="B31" sqref="B31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tabColor theme="9"/>
  </sheetPr>
  <dimension ref="A1:I95"/>
  <sheetViews>
    <sheetView topLeftCell="A81" zoomScale="110" zoomScaleNormal="110" workbookViewId="0">
      <selection activeCell="C103" sqref="C103"/>
    </sheetView>
  </sheetViews>
  <sheetFormatPr baseColWidth="10" defaultColWidth="10.140625" defaultRowHeight="12"/>
  <cols>
    <col min="1" max="1" width="8.140625" style="148" customWidth="1"/>
    <col min="2" max="2" width="4.42578125" style="138" customWidth="1"/>
    <col min="3" max="4" width="27.140625" style="137" customWidth="1"/>
    <col min="5" max="5" width="20.28515625" style="146" customWidth="1"/>
    <col min="6" max="6" width="10.140625" style="146"/>
    <col min="7" max="16384" width="10.140625" style="147"/>
  </cols>
  <sheetData>
    <row r="1" spans="1:9">
      <c r="A1" s="135" t="s">
        <v>22</v>
      </c>
      <c r="B1" s="136">
        <v>2</v>
      </c>
      <c r="C1" s="151">
        <v>3</v>
      </c>
      <c r="D1" s="151">
        <v>4</v>
      </c>
      <c r="E1" s="148">
        <v>5</v>
      </c>
      <c r="F1" s="148">
        <v>6</v>
      </c>
      <c r="G1" s="148">
        <v>7</v>
      </c>
      <c r="H1" s="148">
        <v>8</v>
      </c>
      <c r="I1" s="148">
        <v>9</v>
      </c>
    </row>
    <row r="2" spans="1:9" ht="24">
      <c r="A2" s="142" t="s">
        <v>118</v>
      </c>
      <c r="B2" s="143" t="s">
        <v>2</v>
      </c>
      <c r="C2" s="143" t="str">
        <f>VLOOKUP($A2,'Kursliste gesamt'!$A$10:$I$383,C$1,0)</f>
        <v>Selbstverteidigungskurs für Frauen</v>
      </c>
      <c r="D2" s="143" t="str">
        <f>VLOOKUP($A2,'Kursliste gesamt'!$A$10:$I$383,D$1,0)</f>
        <v>Do 24.8., 31.8., 7.9., 14.9., 21.9., 28.9.23, 19.30 - 21.30 Uhr</v>
      </c>
      <c r="E2" s="143" t="str">
        <f>VLOOKUP($A2,'Kursliste gesamt'!$A$10:$I$383,E$1,0)</f>
        <v>Alle Frauen</v>
      </c>
      <c r="F2" s="95">
        <f>VLOOKUP($A2,'Kursliste gesamt'!$A$10:$I$383,F$1,0)</f>
        <v>12</v>
      </c>
      <c r="G2" s="95">
        <f>VLOOKUP($A2,'Kursliste gesamt'!$A$10:$I$383,G$1,0)</f>
        <v>180</v>
      </c>
      <c r="H2" s="95">
        <f>VLOOKUP($A2,'Kursliste gesamt'!$A$10:$I$383,H$1,0)</f>
        <v>72</v>
      </c>
      <c r="I2" s="95">
        <f>VLOOKUP($A2,'Kursliste gesamt'!$A$10:$I$383,I$1,0)</f>
        <v>108</v>
      </c>
    </row>
    <row r="3" spans="1:9" ht="48">
      <c r="A3" s="142" t="s">
        <v>119</v>
      </c>
      <c r="B3" s="143" t="s">
        <v>2</v>
      </c>
      <c r="C3" s="143" t="str">
        <f>VLOOKUP($A3,'Kursliste gesamt'!$A$10:$I$383,C$1,0)</f>
        <v>Waldbaden (Shinrin-Yoku) - Den Wald und verschiedene Naturumfelder als Ressource für Entschleunigung, Entspannung und Regeneration im Alltag entdecken</v>
      </c>
      <c r="D3" s="143" t="str">
        <f>VLOOKUP($A3,'Kursliste gesamt'!$A$10:$I$383,D$1,0)</f>
        <v>Mi 30.8., 13.9., 27.9., 18.10.23, 17.00 - 19.00 Uhr</v>
      </c>
      <c r="E3" s="143" t="str">
        <f>VLOOKUP($A3,'Kursliste gesamt'!$A$10:$I$383,E$1,0)</f>
        <v>LP</v>
      </c>
      <c r="F3" s="95">
        <f>VLOOKUP($A3,'Kursliste gesamt'!$A$10:$I$383,F$1,0)</f>
        <v>8</v>
      </c>
      <c r="G3" s="95">
        <f>VLOOKUP($A3,'Kursliste gesamt'!$A$10:$I$383,G$1,0)</f>
        <v>120</v>
      </c>
      <c r="H3" s="95">
        <f>VLOOKUP($A3,'Kursliste gesamt'!$A$10:$I$383,H$1,0)</f>
        <v>48</v>
      </c>
      <c r="I3" s="95">
        <f>VLOOKUP($A3,'Kursliste gesamt'!$A$10:$I$383,I$1,0)</f>
        <v>72</v>
      </c>
    </row>
    <row r="4" spans="1:9" ht="36">
      <c r="A4" s="142" t="s">
        <v>292</v>
      </c>
      <c r="B4" s="143" t="s">
        <v>2</v>
      </c>
      <c r="C4" s="143" t="str">
        <f>VLOOKUP($A4,'Kursliste gesamt'!$A$10:$I$383,C$1,0)</f>
        <v>Mindfulness mit Autogenem Training (AT): "Entstressen, entschleunigen, gesund bleiben"</v>
      </c>
      <c r="D4" s="143" t="str">
        <f>VLOOKUP($A4,'Kursliste gesamt'!$A$10:$I$383,D$1,0)</f>
        <v>Di 17.10., 24.10., 31.10., 7.11., 14.11.23, 19.00 - 21.15 Uhr</v>
      </c>
      <c r="E4" s="143" t="str">
        <f>VLOOKUP($A4,'Kursliste gesamt'!$A$10:$I$383,E$1,0)</f>
        <v>LP</v>
      </c>
      <c r="F4" s="95">
        <f>VLOOKUP($A4,'Kursliste gesamt'!$A$10:$I$383,F$1,0)</f>
        <v>11.5</v>
      </c>
      <c r="G4" s="95">
        <f>VLOOKUP($A4,'Kursliste gesamt'!$A$10:$I$383,G$1,0)</f>
        <v>172.5</v>
      </c>
      <c r="H4" s="95">
        <f>VLOOKUP($A4,'Kursliste gesamt'!$A$10:$I$383,H$1,0)</f>
        <v>69</v>
      </c>
      <c r="I4" s="95">
        <f>VLOOKUP($A4,'Kursliste gesamt'!$A$10:$I$383,I$1,0)</f>
        <v>103.5</v>
      </c>
    </row>
    <row r="5" spans="1:9" ht="24">
      <c r="A5" s="144" t="s">
        <v>293</v>
      </c>
      <c r="B5" s="143" t="s">
        <v>2</v>
      </c>
      <c r="C5" s="143" t="str">
        <f>VLOOKUP($A5,'Kursliste gesamt'!$A$10:$I$383,C$1,0)</f>
        <v>Boxenstopp: Wie geht es mir als Lehrperson?</v>
      </c>
      <c r="D5" s="143" t="str">
        <f>VLOOKUP($A5,'Kursliste gesamt'!$A$10:$I$383,D$1,0)</f>
        <v>Mi 15.11.23, 13.30 - 17.30 Uhr</v>
      </c>
      <c r="E5" s="143" t="str">
        <f>VLOOKUP($A5,'Kursliste gesamt'!$A$10:$I$383,E$1,0)</f>
        <v>Z 1 - 3, SHP, Logo, DaZ</v>
      </c>
      <c r="F5" s="95">
        <f>VLOOKUP($A5,'Kursliste gesamt'!$A$10:$I$383,F$1,0)</f>
        <v>8</v>
      </c>
      <c r="G5" s="95">
        <f>VLOOKUP($A5,'Kursliste gesamt'!$A$10:$I$383,G$1,0)</f>
        <v>120</v>
      </c>
      <c r="H5" s="95">
        <f>VLOOKUP($A5,'Kursliste gesamt'!$A$10:$I$383,H$1,0)</f>
        <v>48</v>
      </c>
      <c r="I5" s="95">
        <f>VLOOKUP($A5,'Kursliste gesamt'!$A$10:$I$383,I$1,0)</f>
        <v>72</v>
      </c>
    </row>
    <row r="6" spans="1:9">
      <c r="A6" s="144" t="s">
        <v>385</v>
      </c>
      <c r="B6" s="143" t="s">
        <v>2</v>
      </c>
      <c r="C6" s="143" t="str">
        <f>VLOOKUP($A6,'Kursliste gesamt'!$A$10:$I$383,C$1,0)</f>
        <v>Persönliches Leitbild – Sicheres Auftreten</v>
      </c>
      <c r="D6" s="143" t="str">
        <f>VLOOKUP($A6,'Kursliste gesamt'!$A$10:$I$383,D$1,0)</f>
        <v>Sa 20.1.24, 08.30 - 17.00 Uhr</v>
      </c>
      <c r="E6" s="143" t="str">
        <f>VLOOKUP($A6,'Kursliste gesamt'!$A$10:$I$383,E$1,0)</f>
        <v>LP</v>
      </c>
      <c r="F6" s="95">
        <f>VLOOKUP($A6,'Kursliste gesamt'!$A$10:$I$383,F$1,0)</f>
        <v>7.5</v>
      </c>
      <c r="G6" s="95">
        <f>VLOOKUP($A6,'Kursliste gesamt'!$A$10:$I$383,G$1,0)</f>
        <v>112.5</v>
      </c>
      <c r="H6" s="95">
        <f>VLOOKUP($A6,'Kursliste gesamt'!$A$10:$I$383,H$1,0)</f>
        <v>45</v>
      </c>
      <c r="I6" s="95">
        <f>VLOOKUP($A6,'Kursliste gesamt'!$A$10:$I$383,I$1,0)</f>
        <v>67.5</v>
      </c>
    </row>
    <row r="7" spans="1:9" ht="24">
      <c r="A7" s="143" t="s">
        <v>387</v>
      </c>
      <c r="B7" s="143" t="s">
        <v>2</v>
      </c>
      <c r="C7" s="143" t="str">
        <f>VLOOKUP($A7,'Kursliste gesamt'!$A$10:$I$383,C$1,0)</f>
        <v>Chancengerechtigkeit durch vorurteilsbewusste Bildung</v>
      </c>
      <c r="D7" s="143" t="str">
        <f>VLOOKUP($A7,'Kursliste gesamt'!$A$10:$I$383,D$1,0)</f>
        <v>Sa 2.3.24, 13.30 - 17.30 Uhr</v>
      </c>
      <c r="E7" s="143" t="str">
        <f>VLOOKUP($A7,'Kursliste gesamt'!$A$10:$I$383,E$1,0)</f>
        <v>LP</v>
      </c>
      <c r="F7" s="95">
        <f>VLOOKUP($A7,'Kursliste gesamt'!$A$10:$I$383,F$1,0)</f>
        <v>4</v>
      </c>
      <c r="G7" s="95">
        <f>VLOOKUP($A7,'Kursliste gesamt'!$A$10:$I$383,G$1,0)</f>
        <v>60</v>
      </c>
      <c r="H7" s="95">
        <f>VLOOKUP($A7,'Kursliste gesamt'!$A$10:$I$383,H$1,0)</f>
        <v>24</v>
      </c>
      <c r="I7" s="95">
        <f>VLOOKUP($A7,'Kursliste gesamt'!$A$10:$I$383,I$1,0)</f>
        <v>36</v>
      </c>
    </row>
    <row r="8" spans="1:9">
      <c r="A8" s="144" t="s">
        <v>306</v>
      </c>
      <c r="B8" s="143" t="s">
        <v>2</v>
      </c>
      <c r="C8" s="143" t="str">
        <f>VLOOKUP($A8,'Kursliste gesamt'!$A$10:$I$383,C$1,0)</f>
        <v>Einführung in die Neue Autorität</v>
      </c>
      <c r="D8" s="143" t="str">
        <f>VLOOKUP($A8,'Kursliste gesamt'!$A$10:$I$383,D$1,0)</f>
        <v>Sa 9.9., 25.11.23, 08.30 - 16.30 Uhr</v>
      </c>
      <c r="E8" s="143" t="str">
        <f>VLOOKUP($A8,'Kursliste gesamt'!$A$10:$I$383,E$1,0)</f>
        <v>LP</v>
      </c>
      <c r="F8" s="95">
        <f>VLOOKUP($A8,'Kursliste gesamt'!$A$10:$I$383,F$1,0)</f>
        <v>13</v>
      </c>
      <c r="G8" s="95">
        <f>VLOOKUP($A8,'Kursliste gesamt'!$A$10:$I$383,G$1,0)</f>
        <v>195</v>
      </c>
      <c r="H8" s="95">
        <f>VLOOKUP($A8,'Kursliste gesamt'!$A$10:$I$383,H$1,0)</f>
        <v>78</v>
      </c>
      <c r="I8" s="95">
        <f>VLOOKUP($A8,'Kursliste gesamt'!$A$10:$I$383,I$1,0)</f>
        <v>117</v>
      </c>
    </row>
    <row r="9" spans="1:9" ht="24">
      <c r="A9" s="144" t="s">
        <v>390</v>
      </c>
      <c r="B9" s="143" t="s">
        <v>2</v>
      </c>
      <c r="C9" s="143" t="str">
        <f>VLOOKUP($A9,'Kursliste gesamt'!$A$10:$I$383,C$1,0)</f>
        <v>Kinder aus belasteten Familien erkennen und begleiten</v>
      </c>
      <c r="D9" s="143" t="str">
        <f>VLOOKUP($A9,'Kursliste gesamt'!$A$10:$I$383,D$1,0)</f>
        <v>Mi 27.9.23, 13.30 - 16.30 Uhr</v>
      </c>
      <c r="E9" s="143" t="str">
        <f>VLOOKUP($A9,'Kursliste gesamt'!$A$10:$I$383,E$1,0)</f>
        <v>LP</v>
      </c>
      <c r="F9" s="95">
        <f>VLOOKUP($A9,'Kursliste gesamt'!$A$10:$I$383,F$1,0)</f>
        <v>3</v>
      </c>
      <c r="G9" s="95">
        <f>VLOOKUP($A9,'Kursliste gesamt'!$A$10:$I$383,G$1,0)</f>
        <v>45</v>
      </c>
      <c r="H9" s="95">
        <f>VLOOKUP($A9,'Kursliste gesamt'!$A$10:$I$383,H$1,0)</f>
        <v>18</v>
      </c>
      <c r="I9" s="95">
        <f>VLOOKUP($A9,'Kursliste gesamt'!$A$10:$I$383,I$1,0)</f>
        <v>27</v>
      </c>
    </row>
    <row r="10" spans="1:9" ht="24">
      <c r="A10" s="144" t="s">
        <v>392</v>
      </c>
      <c r="B10" s="143" t="s">
        <v>2</v>
      </c>
      <c r="C10" s="143" t="str">
        <f>VLOOKUP($A10,'Kursliste gesamt'!$A$10:$I$383,C$1,0)</f>
        <v>Hier entfacht dein Feuer - ein bäuMIX Resilienztraining</v>
      </c>
      <c r="D10" s="143" t="str">
        <f>VLOOKUP($A10,'Kursliste gesamt'!$A$10:$I$383,D$1,0)</f>
        <v>Mi 8.11.23, 13.30 - 19.30 Uhr</v>
      </c>
      <c r="E10" s="143" t="str">
        <f>VLOOKUP($A10,'Kursliste gesamt'!$A$10:$I$383,E$1,0)</f>
        <v>LP</v>
      </c>
      <c r="F10" s="95">
        <f>VLOOKUP($A10,'Kursliste gesamt'!$A$10:$I$383,F$1,0)</f>
        <v>6</v>
      </c>
      <c r="G10" s="95">
        <f>VLOOKUP($A10,'Kursliste gesamt'!$A$10:$I$383,G$1,0)</f>
        <v>90</v>
      </c>
      <c r="H10" s="95">
        <f>VLOOKUP($A10,'Kursliste gesamt'!$A$10:$I$383,H$1,0)</f>
        <v>36</v>
      </c>
      <c r="I10" s="95">
        <f>VLOOKUP($A10,'Kursliste gesamt'!$A$10:$I$383,I$1,0)</f>
        <v>54</v>
      </c>
    </row>
    <row r="11" spans="1:9" ht="24">
      <c r="A11" s="144" t="s">
        <v>393</v>
      </c>
      <c r="B11" s="143" t="s">
        <v>2</v>
      </c>
      <c r="C11" s="143" t="str">
        <f>VLOOKUP($A11,'Kursliste gesamt'!$A$10:$I$383,C$1,0)</f>
        <v>Wie Kinder trauern - Tod und Trauer in der Schule</v>
      </c>
      <c r="D11" s="143" t="str">
        <f>VLOOKUP($A11,'Kursliste gesamt'!$A$10:$I$383,D$1,0)</f>
        <v>Mi 22.11., 29.11.23, 14.00 - 17.00 Uhr</v>
      </c>
      <c r="E11" s="143" t="str">
        <f>VLOOKUP($A11,'Kursliste gesamt'!$A$10:$I$383,E$1,0)</f>
        <v>LP</v>
      </c>
      <c r="F11" s="95">
        <f>VLOOKUP($A11,'Kursliste gesamt'!$A$10:$I$383,F$1,0)</f>
        <v>6</v>
      </c>
      <c r="G11" s="95">
        <f>VLOOKUP($A11,'Kursliste gesamt'!$A$10:$I$383,G$1,0)</f>
        <v>90</v>
      </c>
      <c r="H11" s="95">
        <f>VLOOKUP($A11,'Kursliste gesamt'!$A$10:$I$383,H$1,0)</f>
        <v>36</v>
      </c>
      <c r="I11" s="95">
        <f>VLOOKUP($A11,'Kursliste gesamt'!$A$10:$I$383,I$1,0)</f>
        <v>54</v>
      </c>
    </row>
    <row r="12" spans="1:9">
      <c r="A12" s="143" t="s">
        <v>60</v>
      </c>
      <c r="B12" s="143" t="s">
        <v>2</v>
      </c>
      <c r="C12" s="143" t="str">
        <f>VLOOKUP($A12,'Kursliste gesamt'!$A$10:$I$383,C$1,0)</f>
        <v>Sei kein Frosch - tauch ein ins Arbeiten!</v>
      </c>
      <c r="D12" s="143" t="str">
        <f>VLOOKUP($A12,'Kursliste gesamt'!$A$10:$I$383,D$1,0)</f>
        <v>Sa 9.9., 23,.9.23, 08.30 - 11.30 Uhr</v>
      </c>
      <c r="E12" s="143" t="str">
        <f>VLOOKUP($A12,'Kursliste gesamt'!$A$10:$I$383,E$1,0)</f>
        <v>US</v>
      </c>
      <c r="F12" s="95">
        <f>VLOOKUP($A12,'Kursliste gesamt'!$A$10:$I$383,F$1,0)</f>
        <v>6</v>
      </c>
      <c r="G12" s="95">
        <f>VLOOKUP($A12,'Kursliste gesamt'!$A$10:$I$383,G$1,0)</f>
        <v>90</v>
      </c>
      <c r="H12" s="95">
        <f>VLOOKUP($A12,'Kursliste gesamt'!$A$10:$I$383,H$1,0)</f>
        <v>36</v>
      </c>
      <c r="I12" s="95">
        <f>VLOOKUP($A12,'Kursliste gesamt'!$A$10:$I$383,I$1,0)</f>
        <v>54</v>
      </c>
    </row>
    <row r="13" spans="1:9" ht="24">
      <c r="A13" s="144" t="s">
        <v>300</v>
      </c>
      <c r="B13" s="143" t="s">
        <v>2</v>
      </c>
      <c r="C13" s="143" t="str">
        <f>VLOOKUP($A13,'Kursliste gesamt'!$A$10:$I$383,C$1,0)</f>
        <v>Kollegiale Beratung - Anspruchsvolles Schülerinnen- und Schülerverhalten</v>
      </c>
      <c r="D13" s="143" t="str">
        <f>VLOOKUP($A13,'Kursliste gesamt'!$A$10:$I$383,D$1,0)</f>
        <v>Mi 8.11.23, 13.30 - 17.30 Uhr</v>
      </c>
      <c r="E13" s="143" t="str">
        <f>VLOOKUP($A13,'Kursliste gesamt'!$A$10:$I$383,E$1,0)</f>
        <v>Z 1 - 3, SHP, SL, Logo, DaZ</v>
      </c>
      <c r="F13" s="95">
        <f>VLOOKUP($A13,'Kursliste gesamt'!$A$10:$I$383,F$1,0)</f>
        <v>4</v>
      </c>
      <c r="G13" s="95">
        <f>VLOOKUP($A13,'Kursliste gesamt'!$A$10:$I$383,G$1,0)</f>
        <v>60</v>
      </c>
      <c r="H13" s="95">
        <f>VLOOKUP($A13,'Kursliste gesamt'!$A$10:$I$383,H$1,0)</f>
        <v>24</v>
      </c>
      <c r="I13" s="95">
        <f>VLOOKUP($A13,'Kursliste gesamt'!$A$10:$I$383,I$1,0)</f>
        <v>36</v>
      </c>
    </row>
    <row r="14" spans="1:9">
      <c r="A14" s="144" t="s">
        <v>301</v>
      </c>
      <c r="B14" s="143" t="s">
        <v>2</v>
      </c>
      <c r="C14" s="143" t="str">
        <f>VLOOKUP($A14,'Kursliste gesamt'!$A$10:$I$383,C$1,0)</f>
        <v>Überfachliche Kompetenzen trainieren</v>
      </c>
      <c r="D14" s="143" t="str">
        <f>VLOOKUP($A14,'Kursliste gesamt'!$A$10:$I$383,D$1,0)</f>
        <v>Mi 17.1.24, 13.30 - 17.30 Uhr</v>
      </c>
      <c r="E14" s="143" t="str">
        <f>VLOOKUP($A14,'Kursliste gesamt'!$A$10:$I$383,E$1,0)</f>
        <v>Z 1 - 3, SHP, DaZ</v>
      </c>
      <c r="F14" s="95">
        <f>VLOOKUP($A14,'Kursliste gesamt'!$A$10:$I$383,F$1,0)</f>
        <v>8</v>
      </c>
      <c r="G14" s="95">
        <f>VLOOKUP($A14,'Kursliste gesamt'!$A$10:$I$383,G$1,0)</f>
        <v>120</v>
      </c>
      <c r="H14" s="95">
        <f>VLOOKUP($A14,'Kursliste gesamt'!$A$10:$I$383,H$1,0)</f>
        <v>48</v>
      </c>
      <c r="I14" s="95">
        <f>VLOOKUP($A14,'Kursliste gesamt'!$A$10:$I$383,I$1,0)</f>
        <v>72</v>
      </c>
    </row>
    <row r="15" spans="1:9" ht="24">
      <c r="A15" s="144" t="s">
        <v>299</v>
      </c>
      <c r="B15" s="143" t="s">
        <v>2</v>
      </c>
      <c r="C15" s="143" t="str">
        <f>VLOOKUP($A15,'Kursliste gesamt'!$A$10:$I$383,C$1,0)</f>
        <v>Lerncoaching - Mache ich das nicht schon längst?</v>
      </c>
      <c r="D15" s="143" t="str">
        <f>VLOOKUP($A15,'Kursliste gesamt'!$A$10:$I$383,D$1,0)</f>
        <v>Mi 27.3.24, 13.30 - 17.30 Uhr</v>
      </c>
      <c r="E15" s="143" t="str">
        <f>VLOOKUP($A15,'Kursliste gesamt'!$A$10:$I$383,E$1,0)</f>
        <v>Z 1 - 3, SHP</v>
      </c>
      <c r="F15" s="95">
        <f>VLOOKUP($A15,'Kursliste gesamt'!$A$10:$I$383,F$1,0)</f>
        <v>8</v>
      </c>
      <c r="G15" s="95">
        <f>VLOOKUP($A15,'Kursliste gesamt'!$A$10:$I$383,G$1,0)</f>
        <v>120</v>
      </c>
      <c r="H15" s="95">
        <f>VLOOKUP($A15,'Kursliste gesamt'!$A$10:$I$383,H$1,0)</f>
        <v>48</v>
      </c>
      <c r="I15" s="95">
        <f>VLOOKUP($A15,'Kursliste gesamt'!$A$10:$I$383,I$1,0)</f>
        <v>72</v>
      </c>
    </row>
    <row r="16" spans="1:9" ht="36">
      <c r="A16" s="144" t="s">
        <v>396</v>
      </c>
      <c r="B16" s="143" t="s">
        <v>2</v>
      </c>
      <c r="C16" s="143" t="str">
        <f>VLOOKUP($A16,'Kursliste gesamt'!$A$10:$I$383,C$1,0)</f>
        <v>Praxisnahe Unterrichtseinheiten für nachhaltige Prävention (digitale Medien und Suchtmittel)</v>
      </c>
      <c r="D16" s="143" t="str">
        <f>VLOOKUP($A16,'Kursliste gesamt'!$A$10:$I$383,D$1,0)</f>
        <v>Mi 24.4.24, 13.00 - 17.00 Uhr</v>
      </c>
      <c r="E16" s="143" t="str">
        <f>VLOOKUP($A16,'Kursliste gesamt'!$A$10:$I$383,E$1,0)</f>
        <v>Z 3, SEK II</v>
      </c>
      <c r="F16" s="95">
        <f>VLOOKUP($A16,'Kursliste gesamt'!$A$10:$I$383,F$1,0)</f>
        <v>4</v>
      </c>
      <c r="G16" s="95">
        <f>VLOOKUP($A16,'Kursliste gesamt'!$A$10:$I$383,G$1,0)</f>
        <v>60</v>
      </c>
      <c r="H16" s="95">
        <f>VLOOKUP($A16,'Kursliste gesamt'!$A$10:$I$383,H$1,0)</f>
        <v>24</v>
      </c>
      <c r="I16" s="95">
        <f>VLOOKUP($A16,'Kursliste gesamt'!$A$10:$I$383,I$1,0)</f>
        <v>36</v>
      </c>
    </row>
    <row r="17" spans="1:9" ht="24">
      <c r="A17" s="144" t="s">
        <v>398</v>
      </c>
      <c r="B17" s="143" t="s">
        <v>2</v>
      </c>
      <c r="C17" s="143" t="str">
        <f>VLOOKUP($A17,'Kursliste gesamt'!$A$10:$I$383,C$1,0)</f>
        <v>Treffpunkt 5i 30</v>
      </c>
      <c r="D17" s="143" t="str">
        <f>VLOOKUP($A17,'Kursliste gesamt'!$A$10:$I$383,D$1,0)</f>
        <v>Do 14.9., 16.11., 14.3.24, 17.30 - 19.00 Uhr</v>
      </c>
      <c r="E17" s="143" t="str">
        <f>VLOOKUP($A17,'Kursliste gesamt'!$A$10:$I$383,E$1,0)</f>
        <v>LP</v>
      </c>
      <c r="F17" s="95">
        <f>VLOOKUP($A17,'Kursliste gesamt'!$A$10:$I$383,F$1,0)</f>
        <v>4.5</v>
      </c>
      <c r="G17" s="95">
        <f>VLOOKUP($A17,'Kursliste gesamt'!$A$10:$I$383,G$1,0)</f>
        <v>67.5</v>
      </c>
      <c r="H17" s="95">
        <f>VLOOKUP($A17,'Kursliste gesamt'!$A$10:$I$383,H$1,0)</f>
        <v>27</v>
      </c>
      <c r="I17" s="95">
        <f>VLOOKUP($A17,'Kursliste gesamt'!$A$10:$I$383,I$1,0)</f>
        <v>40.5</v>
      </c>
    </row>
    <row r="18" spans="1:9" ht="24">
      <c r="A18" s="144" t="s">
        <v>105</v>
      </c>
      <c r="B18" s="143" t="s">
        <v>2</v>
      </c>
      <c r="C18" s="143" t="str">
        <f>VLOOKUP($A18,'Kursliste gesamt'!$A$10:$I$383,C$1,0)</f>
        <v>Brrr...Tägg! - Theaterübungen für den Unterricht</v>
      </c>
      <c r="D18" s="143" t="str">
        <f>VLOOKUP($A18,'Kursliste gesamt'!$A$10:$I$383,D$1,0)</f>
        <v>Mi 30.8., 13.9., 27.9.23, 14.00 - 17.00 Uhr</v>
      </c>
      <c r="E18" s="143" t="str">
        <f>VLOOKUP($A18,'Kursliste gesamt'!$A$10:$I$383,E$1,0)</f>
        <v>Z 3</v>
      </c>
      <c r="F18" s="95">
        <f>VLOOKUP($A18,'Kursliste gesamt'!$A$10:$I$383,F$1,0)</f>
        <v>9</v>
      </c>
      <c r="G18" s="95">
        <f>VLOOKUP($A18,'Kursliste gesamt'!$A$10:$I$383,G$1,0)</f>
        <v>135</v>
      </c>
      <c r="H18" s="95">
        <f>VLOOKUP($A18,'Kursliste gesamt'!$A$10:$I$383,H$1,0)</f>
        <v>54</v>
      </c>
      <c r="I18" s="95">
        <f>VLOOKUP($A18,'Kursliste gesamt'!$A$10:$I$383,I$1,0)</f>
        <v>81</v>
      </c>
    </row>
    <row r="19" spans="1:9" ht="24">
      <c r="A19" s="143" t="s">
        <v>402</v>
      </c>
      <c r="B19" s="143" t="s">
        <v>2</v>
      </c>
      <c r="C19" s="143" t="str">
        <f>VLOOKUP($A19,'Kursliste gesamt'!$A$10:$I$383,C$1,0)</f>
        <v>Einführung ins digiOne der «Sprachstarken 7-9»</v>
      </c>
      <c r="D19" s="143" t="str">
        <f>VLOOKUP($A19,'Kursliste gesamt'!$A$10:$I$383,D$1,0)</f>
        <v>Do 7.9.23, 18.00 - 20.00 Uhr</v>
      </c>
      <c r="E19" s="143" t="str">
        <f>VLOOKUP($A19,'Kursliste gesamt'!$A$10:$I$383,E$1,0)</f>
        <v>Z 3</v>
      </c>
      <c r="F19" s="95">
        <f>VLOOKUP($A19,'Kursliste gesamt'!$A$10:$I$383,F$1,0)</f>
        <v>2</v>
      </c>
      <c r="G19" s="95">
        <f>VLOOKUP($A19,'Kursliste gesamt'!$A$10:$I$383,G$1,0)</f>
        <v>30</v>
      </c>
      <c r="H19" s="95">
        <f>VLOOKUP($A19,'Kursliste gesamt'!$A$10:$I$383,H$1,0)</f>
        <v>12</v>
      </c>
      <c r="I19" s="95">
        <f>VLOOKUP($A19,'Kursliste gesamt'!$A$10:$I$383,I$1,0)</f>
        <v>18</v>
      </c>
    </row>
    <row r="20" spans="1:9" ht="24">
      <c r="A20" s="143" t="s">
        <v>294</v>
      </c>
      <c r="B20" s="143" t="s">
        <v>2</v>
      </c>
      <c r="C20" s="143" t="str">
        <f>VLOOKUP($A20,'Kursliste gesamt'!$A$10:$I$383,C$1,0)</f>
        <v>Scaffolding - Vom Plaudern übers Erzählen zum Vortragen</v>
      </c>
      <c r="D20" s="143" t="str">
        <f>VLOOKUP($A20,'Kursliste gesamt'!$A$10:$I$383,D$1,0)</f>
        <v>Mi 13.9.23, 14.00 - 16.00 Uhr</v>
      </c>
      <c r="E20" s="143" t="str">
        <f>VLOOKUP($A20,'Kursliste gesamt'!$A$10:$I$383,E$1,0)</f>
        <v>US, Z 2 + 3, SHP, Logo, DaZ</v>
      </c>
      <c r="F20" s="95">
        <f>VLOOKUP($A20,'Kursliste gesamt'!$A$10:$I$383,F$1,0)</f>
        <v>2</v>
      </c>
      <c r="G20" s="95">
        <f>VLOOKUP($A20,'Kursliste gesamt'!$A$10:$I$383,G$1,0)</f>
        <v>30</v>
      </c>
      <c r="H20" s="95">
        <f>VLOOKUP($A20,'Kursliste gesamt'!$A$10:$I$383,H$1,0)</f>
        <v>12</v>
      </c>
      <c r="I20" s="95">
        <f>VLOOKUP($A20,'Kursliste gesamt'!$A$10:$I$383,I$1,0)</f>
        <v>18</v>
      </c>
    </row>
    <row r="21" spans="1:9" ht="48">
      <c r="A21" s="143" t="s">
        <v>295</v>
      </c>
      <c r="B21" s="143" t="s">
        <v>2</v>
      </c>
      <c r="C21" s="143" t="str">
        <f>VLOOKUP($A21,'Kursliste gesamt'!$A$10:$I$383,C$1,0)</f>
        <v>Wirksame Schreibförderung - Wie fördere und motiviere ich SuS zum produktiven und wirksamen Schreiben? Wie erhöhe ich Schreibmotivation bei SuS?</v>
      </c>
      <c r="D21" s="143" t="str">
        <f>VLOOKUP($A21,'Kursliste gesamt'!$A$10:$I$383,D$1,0)</f>
        <v>Mi 18.10.23, 13.15 - 17.00 Uhr</v>
      </c>
      <c r="E21" s="143" t="str">
        <f>VLOOKUP($A21,'Kursliste gesamt'!$A$10:$I$383,E$1,0)</f>
        <v>US, Z 2, DaZ</v>
      </c>
      <c r="F21" s="95">
        <f>VLOOKUP($A21,'Kursliste gesamt'!$A$10:$I$383,F$1,0)</f>
        <v>3.5</v>
      </c>
      <c r="G21" s="95">
        <f>VLOOKUP($A21,'Kursliste gesamt'!$A$10:$I$383,G$1,0)</f>
        <v>52.5</v>
      </c>
      <c r="H21" s="95">
        <f>VLOOKUP($A21,'Kursliste gesamt'!$A$10:$I$383,H$1,0)</f>
        <v>21</v>
      </c>
      <c r="I21" s="95">
        <f>VLOOKUP($A21,'Kursliste gesamt'!$A$10:$I$383,I$1,0)</f>
        <v>31.5</v>
      </c>
    </row>
    <row r="22" spans="1:9">
      <c r="A22" s="143" t="s">
        <v>296</v>
      </c>
      <c r="B22" s="143" t="s">
        <v>2</v>
      </c>
      <c r="C22" s="143" t="str">
        <f>VLOOKUP($A22,'Kursliste gesamt'!$A$10:$I$383,C$1,0)</f>
        <v>Poetry Slam – Literatur, die lebt!</v>
      </c>
      <c r="D22" s="143" t="str">
        <f>VLOOKUP($A22,'Kursliste gesamt'!$A$10:$I$383,D$1,0)</f>
        <v>Mi 15.11.23, 13.30 - 16.45 Uhr</v>
      </c>
      <c r="E22" s="143" t="str">
        <f>VLOOKUP($A22,'Kursliste gesamt'!$A$10:$I$383,E$1,0)</f>
        <v>Z 2 + 3, SEK II</v>
      </c>
      <c r="F22" s="95">
        <f>VLOOKUP($A22,'Kursliste gesamt'!$A$10:$I$383,F$1,0)</f>
        <v>3</v>
      </c>
      <c r="G22" s="95">
        <f>VLOOKUP($A22,'Kursliste gesamt'!$A$10:$I$383,G$1,0)</f>
        <v>45</v>
      </c>
      <c r="H22" s="95">
        <f>VLOOKUP($A22,'Kursliste gesamt'!$A$10:$I$383,H$1,0)</f>
        <v>18</v>
      </c>
      <c r="I22" s="95">
        <f>VLOOKUP($A22,'Kursliste gesamt'!$A$10:$I$383,I$1,0)</f>
        <v>27</v>
      </c>
    </row>
    <row r="23" spans="1:9" ht="24">
      <c r="A23" s="143" t="s">
        <v>297</v>
      </c>
      <c r="B23" s="143" t="s">
        <v>2</v>
      </c>
      <c r="C23" s="143" t="str">
        <f>VLOOKUP($A23,'Kursliste gesamt'!$A$10:$I$383,C$1,0)</f>
        <v>Escape-Spiele im Unterricht</v>
      </c>
      <c r="D23" s="143" t="str">
        <f>VLOOKUP($A23,'Kursliste gesamt'!$A$10:$I$383,D$1,0)</f>
        <v>Fr 24.11.23, 18.00 - 21.00 Uhr, Sa 25.11.23, 09.00 - 16.30 Uhr</v>
      </c>
      <c r="E23" s="143" t="str">
        <f>VLOOKUP($A23,'Kursliste gesamt'!$A$10:$I$383,E$1,0)</f>
        <v>LP</v>
      </c>
      <c r="F23" s="95">
        <f>VLOOKUP($A23,'Kursliste gesamt'!$A$10:$I$383,F$1,0)</f>
        <v>9</v>
      </c>
      <c r="G23" s="95">
        <f>VLOOKUP($A23,'Kursliste gesamt'!$A$10:$I$383,G$1,0)</f>
        <v>135</v>
      </c>
      <c r="H23" s="95">
        <f>VLOOKUP($A23,'Kursliste gesamt'!$A$10:$I$383,H$1,0)</f>
        <v>54</v>
      </c>
      <c r="I23" s="95">
        <f>VLOOKUP($A23,'Kursliste gesamt'!$A$10:$I$383,I$1,0)</f>
        <v>81</v>
      </c>
    </row>
    <row r="24" spans="1:9" ht="24">
      <c r="A24" s="144" t="s">
        <v>298</v>
      </c>
      <c r="B24" s="143" t="s">
        <v>2</v>
      </c>
      <c r="C24" s="143" t="str">
        <f>VLOOKUP($A24,'Kursliste gesamt'!$A$10:$I$383,C$1,0)</f>
        <v>Gezielte Leseförderung durch Kooperatives Lesen</v>
      </c>
      <c r="D24" s="143" t="str">
        <f>VLOOKUP($A24,'Kursliste gesamt'!$A$10:$I$383,D$1,0)</f>
        <v>Mi 17.1.24, 14.00 - 16.00 Uhr</v>
      </c>
      <c r="E24" s="143" t="str">
        <f>VLOOKUP($A24,'Kursliste gesamt'!$A$10:$I$383,E$1,0)</f>
        <v>Z 2, SHP</v>
      </c>
      <c r="F24" s="95">
        <f>VLOOKUP($A24,'Kursliste gesamt'!$A$10:$I$383,F$1,0)</f>
        <v>2</v>
      </c>
      <c r="G24" s="95">
        <f>VLOOKUP($A24,'Kursliste gesamt'!$A$10:$I$383,G$1,0)</f>
        <v>30</v>
      </c>
      <c r="H24" s="95">
        <f>VLOOKUP($A24,'Kursliste gesamt'!$A$10:$I$383,H$1,0)</f>
        <v>12</v>
      </c>
      <c r="I24" s="95">
        <f>VLOOKUP($A24,'Kursliste gesamt'!$A$10:$I$383,I$1,0)</f>
        <v>18</v>
      </c>
    </row>
    <row r="25" spans="1:9" ht="24">
      <c r="A25" s="144" t="s">
        <v>61</v>
      </c>
      <c r="B25" s="143" t="s">
        <v>2</v>
      </c>
      <c r="C25" s="143" t="str">
        <f>VLOOKUP($A25,'Kursliste gesamt'!$A$10:$I$383,C$1,0)</f>
        <v>Der Aufbau von Satzbauplänen - Eine Schritt-für-Schritt-Anleitung</v>
      </c>
      <c r="D25" s="143" t="str">
        <f>VLOOKUP($A25,'Kursliste gesamt'!$A$10:$I$383,D$1,0)</f>
        <v>Mi 6.9.23, 14.00 - 16.00 Uhr</v>
      </c>
      <c r="E25" s="143" t="str">
        <f>VLOOKUP($A25,'Kursliste gesamt'!$A$10:$I$383,E$1,0)</f>
        <v>Z 2 + 3, SHP, Logo, DaZ</v>
      </c>
      <c r="F25" s="95">
        <f>VLOOKUP($A25,'Kursliste gesamt'!$A$10:$I$383,F$1,0)</f>
        <v>2</v>
      </c>
      <c r="G25" s="95">
        <f>VLOOKUP($A25,'Kursliste gesamt'!$A$10:$I$383,G$1,0)</f>
        <v>30</v>
      </c>
      <c r="H25" s="95">
        <f>VLOOKUP($A25,'Kursliste gesamt'!$A$10:$I$383,H$1,0)</f>
        <v>12</v>
      </c>
      <c r="I25" s="95">
        <f>VLOOKUP($A25,'Kursliste gesamt'!$A$10:$I$383,I$1,0)</f>
        <v>18</v>
      </c>
    </row>
    <row r="26" spans="1:9" ht="24">
      <c r="A26" s="144" t="s">
        <v>106</v>
      </c>
      <c r="B26" s="143" t="s">
        <v>2</v>
      </c>
      <c r="C26" s="143" t="str">
        <f>VLOOKUP($A26,'Kursliste gesamt'!$A$10:$I$383,C$1,0)</f>
        <v>Sprachsensibler Unterricht in der Praxis der Primarschule und Oberstufe</v>
      </c>
      <c r="D26" s="143" t="str">
        <f>VLOOKUP($A26,'Kursliste gesamt'!$A$10:$I$383,D$1,0)</f>
        <v>Mi 22.11.23, 14.00 - 16.00 Uhr</v>
      </c>
      <c r="E26" s="143" t="str">
        <f>VLOOKUP($A26,'Kursliste gesamt'!$A$10:$I$383,E$1,0)</f>
        <v>DaZ, Z 2 + 3</v>
      </c>
      <c r="F26" s="95">
        <f>VLOOKUP($A26,'Kursliste gesamt'!$A$10:$I$383,F$1,0)</f>
        <v>2</v>
      </c>
      <c r="G26" s="95">
        <f>VLOOKUP($A26,'Kursliste gesamt'!$A$10:$I$383,G$1,0)</f>
        <v>30</v>
      </c>
      <c r="H26" s="95">
        <f>VLOOKUP($A26,'Kursliste gesamt'!$A$10:$I$383,H$1,0)</f>
        <v>12</v>
      </c>
      <c r="I26" s="95">
        <f>VLOOKUP($A26,'Kursliste gesamt'!$A$10:$I$383,I$1,0)</f>
        <v>18</v>
      </c>
    </row>
    <row r="27" spans="1:9" ht="24">
      <c r="A27" s="144" t="s">
        <v>62</v>
      </c>
      <c r="B27" s="143" t="s">
        <v>2</v>
      </c>
      <c r="C27" s="143" t="str">
        <f>VLOOKUP($A27,'Kursliste gesamt'!$A$10:$I$383,C$1,0)</f>
        <v xml:space="preserve">Good practice: Heterogenitätsfreundlicher Englischunterricht </v>
      </c>
      <c r="D27" s="143" t="str">
        <f>VLOOKUP($A27,'Kursliste gesamt'!$A$10:$I$383,D$1,0)</f>
        <v>Mi 6.9., 29.11.23, 13.30 - 17.00 Uhr</v>
      </c>
      <c r="E27" s="143" t="str">
        <f>VLOOKUP($A27,'Kursliste gesamt'!$A$10:$I$383,E$1,0)</f>
        <v>Z 2, SHP</v>
      </c>
      <c r="F27" s="95">
        <f>VLOOKUP($A27,'Kursliste gesamt'!$A$10:$I$383,F$1,0)</f>
        <v>7</v>
      </c>
      <c r="G27" s="95">
        <f>VLOOKUP($A27,'Kursliste gesamt'!$A$10:$I$383,G$1,0)</f>
        <v>105</v>
      </c>
      <c r="H27" s="95">
        <f>VLOOKUP($A27,'Kursliste gesamt'!$A$10:$I$383,H$1,0)</f>
        <v>42</v>
      </c>
      <c r="I27" s="95">
        <f>VLOOKUP($A27,'Kursliste gesamt'!$A$10:$I$383,I$1,0)</f>
        <v>63</v>
      </c>
    </row>
    <row r="28" spans="1:9" ht="24">
      <c r="A28" s="143" t="s">
        <v>63</v>
      </c>
      <c r="B28" s="143" t="s">
        <v>2</v>
      </c>
      <c r="C28" s="143" t="str">
        <f>VLOOKUP($A28,'Kursliste gesamt'!$A$10:$I$383,C$1,0)</f>
        <v>A l'aise en français oral !</v>
      </c>
      <c r="D28" s="143" t="str">
        <f>VLOOKUP($A28,'Kursliste gesamt'!$A$10:$I$383,D$1,0)</f>
        <v>Mi 20.9., 25.10., 22.11., 13.12.23, 17.30 - 19.30 Uhr</v>
      </c>
      <c r="E28" s="143" t="str">
        <f>VLOOKUP($A28,'Kursliste gesamt'!$A$10:$I$383,E$1,0)</f>
        <v>Z 2 + 3</v>
      </c>
      <c r="F28" s="95">
        <f>VLOOKUP($A28,'Kursliste gesamt'!$A$10:$I$383,F$1,0)</f>
        <v>8</v>
      </c>
      <c r="G28" s="95">
        <f>VLOOKUP($A28,'Kursliste gesamt'!$A$10:$I$383,G$1,0)</f>
        <v>120</v>
      </c>
      <c r="H28" s="95">
        <f>VLOOKUP($A28,'Kursliste gesamt'!$A$10:$I$383,H$1,0)</f>
        <v>48</v>
      </c>
      <c r="I28" s="95">
        <f>VLOOKUP($A28,'Kursliste gesamt'!$A$10:$I$383,I$1,0)</f>
        <v>72</v>
      </c>
    </row>
    <row r="29" spans="1:9" ht="36">
      <c r="A29" s="143" t="s">
        <v>227</v>
      </c>
      <c r="B29" s="143" t="s">
        <v>2</v>
      </c>
      <c r="C29" s="143" t="str">
        <f>VLOOKUP($A29,'Kursliste gesamt'!$A$10:$I$383,C$1,0)</f>
        <v>Auch Kinder mit englischer oder französischer Muttersprache wollen gefördert werden</v>
      </c>
      <c r="D29" s="143" t="str">
        <f>VLOOKUP($A29,'Kursliste gesamt'!$A$10:$I$383,D$1,0)</f>
        <v>Mi 25.10.23, 14.00 - 17.00 Uhr</v>
      </c>
      <c r="E29" s="143" t="str">
        <f>VLOOKUP($A29,'Kursliste gesamt'!$A$10:$I$383,E$1,0)</f>
        <v>Z 2, SHP, SL</v>
      </c>
      <c r="F29" s="95">
        <f>VLOOKUP($A29,'Kursliste gesamt'!$A$10:$I$383,F$1,0)</f>
        <v>3</v>
      </c>
      <c r="G29" s="95">
        <f>VLOOKUP($A29,'Kursliste gesamt'!$A$10:$I$383,G$1,0)</f>
        <v>45</v>
      </c>
      <c r="H29" s="95">
        <f>VLOOKUP($A29,'Kursliste gesamt'!$A$10:$I$383,H$1,0)</f>
        <v>18</v>
      </c>
      <c r="I29" s="95">
        <f>VLOOKUP($A29,'Kursliste gesamt'!$A$10:$I$383,I$1,0)</f>
        <v>27</v>
      </c>
    </row>
    <row r="30" spans="1:9">
      <c r="A30" s="143" t="s">
        <v>146</v>
      </c>
      <c r="B30" s="143" t="s">
        <v>2</v>
      </c>
      <c r="C30" s="143" t="str">
        <f>VLOOKUP($A30,'Kursliste gesamt'!$A$10:$I$383,C$1,0)</f>
        <v>Spiele im Französischunterricht</v>
      </c>
      <c r="D30" s="143" t="str">
        <f>VLOOKUP($A30,'Kursliste gesamt'!$A$10:$I$383,D$1,0)</f>
        <v>Mi 8.11.23, 13.30 - 16.00 Uhr</v>
      </c>
      <c r="E30" s="143" t="str">
        <f>VLOOKUP($A30,'Kursliste gesamt'!$A$10:$I$383,E$1,0)</f>
        <v>MS II, Z 3</v>
      </c>
      <c r="F30" s="95">
        <f>VLOOKUP($A30,'Kursliste gesamt'!$A$10:$I$383,F$1,0)</f>
        <v>2.5</v>
      </c>
      <c r="G30" s="95">
        <f>VLOOKUP($A30,'Kursliste gesamt'!$A$10:$I$383,G$1,0)</f>
        <v>37.5</v>
      </c>
      <c r="H30" s="95">
        <f>VLOOKUP($A30,'Kursliste gesamt'!$A$10:$I$383,H$1,0)</f>
        <v>15</v>
      </c>
      <c r="I30" s="95">
        <f>VLOOKUP($A30,'Kursliste gesamt'!$A$10:$I$383,I$1,0)</f>
        <v>22.5</v>
      </c>
    </row>
    <row r="31" spans="1:9">
      <c r="A31" s="143" t="s">
        <v>302</v>
      </c>
      <c r="B31" s="143" t="s">
        <v>2</v>
      </c>
      <c r="C31" s="143" t="str">
        <f>VLOOKUP($A31,'Kursliste gesamt'!$A$10:$I$383,C$1,0)</f>
        <v>A la découverte de la ville de Fribourg</v>
      </c>
      <c r="D31" s="143" t="str">
        <f>VLOOKUP($A31,'Kursliste gesamt'!$A$10:$I$383,D$1,0)</f>
        <v>Sa 2.12.23, 9.30 - 16.30 Uhr</v>
      </c>
      <c r="E31" s="143" t="str">
        <f>VLOOKUP($A31,'Kursliste gesamt'!$A$10:$I$383,E$1,0)</f>
        <v>Z 2 + 3</v>
      </c>
      <c r="F31" s="95">
        <f>VLOOKUP($A31,'Kursliste gesamt'!$A$10:$I$383,F$1,0)</f>
        <v>7</v>
      </c>
      <c r="G31" s="95">
        <f>VLOOKUP($A31,'Kursliste gesamt'!$A$10:$I$383,G$1,0)</f>
        <v>105</v>
      </c>
      <c r="H31" s="95">
        <f>VLOOKUP($A31,'Kursliste gesamt'!$A$10:$I$383,H$1,0)</f>
        <v>42</v>
      </c>
      <c r="I31" s="95">
        <f>VLOOKUP($A31,'Kursliste gesamt'!$A$10:$I$383,I$1,0)</f>
        <v>63</v>
      </c>
    </row>
    <row r="32" spans="1:9">
      <c r="A32" s="143" t="s">
        <v>147</v>
      </c>
      <c r="B32" s="143" t="s">
        <v>2</v>
      </c>
      <c r="C32" s="143" t="str">
        <f>VLOOKUP($A32,'Kursliste gesamt'!$A$10:$I$383,C$1,0)</f>
        <v>Warum ist das Dezimalsystem so wichtig?</v>
      </c>
      <c r="D32" s="143" t="str">
        <f>VLOOKUP($A32,'Kursliste gesamt'!$A$10:$I$383,D$1,0)</f>
        <v>Mo 28.8., 4.9., 11.9.23, 17.30 - 19.30 Uhr</v>
      </c>
      <c r="E32" s="143" t="str">
        <f>VLOOKUP($A32,'Kursliste gesamt'!$A$10:$I$383,E$1,0)</f>
        <v>Z 1 (US) + 2, SHP</v>
      </c>
      <c r="F32" s="95">
        <f>VLOOKUP($A32,'Kursliste gesamt'!$A$10:$I$383,F$1,0)</f>
        <v>6</v>
      </c>
      <c r="G32" s="95">
        <f>VLOOKUP($A32,'Kursliste gesamt'!$A$10:$I$383,G$1,0)</f>
        <v>90</v>
      </c>
      <c r="H32" s="95">
        <f>VLOOKUP($A32,'Kursliste gesamt'!$A$10:$I$383,H$1,0)</f>
        <v>36</v>
      </c>
      <c r="I32" s="95">
        <f>VLOOKUP($A32,'Kursliste gesamt'!$A$10:$I$383,I$1,0)</f>
        <v>54</v>
      </c>
    </row>
    <row r="33" spans="1:9" ht="36">
      <c r="A33" s="143" t="s">
        <v>148</v>
      </c>
      <c r="B33" s="143" t="s">
        <v>2</v>
      </c>
      <c r="C33" s="143" t="str">
        <f>VLOOKUP($A33,'Kursliste gesamt'!$A$10:$I$383,C$1,0)</f>
        <v>Mit niveaudifferenzierten Lernzielen in Mathematik (Zyklus 3) unterrichten und beurteilen</v>
      </c>
      <c r="D33" s="143" t="str">
        <f>VLOOKUP($A33,'Kursliste gesamt'!$A$10:$I$383,D$1,0)</f>
        <v>Do 14.9., 23.11.23, 17.00 - 20.00 Uhr</v>
      </c>
      <c r="E33" s="143" t="str">
        <f>VLOOKUP($A33,'Kursliste gesamt'!$A$10:$I$383,E$1,0)</f>
        <v>Z 3</v>
      </c>
      <c r="F33" s="95">
        <f>VLOOKUP($A33,'Kursliste gesamt'!$A$10:$I$383,F$1,0)</f>
        <v>6</v>
      </c>
      <c r="G33" s="95">
        <f>VLOOKUP($A33,'Kursliste gesamt'!$A$10:$I$383,G$1,0)</f>
        <v>90</v>
      </c>
      <c r="H33" s="95">
        <f>VLOOKUP($A33,'Kursliste gesamt'!$A$10:$I$383,H$1,0)</f>
        <v>36</v>
      </c>
      <c r="I33" s="95">
        <f>VLOOKUP($A33,'Kursliste gesamt'!$A$10:$I$383,I$1,0)</f>
        <v>54</v>
      </c>
    </row>
    <row r="34" spans="1:9">
      <c r="A34" s="144" t="s">
        <v>228</v>
      </c>
      <c r="B34" s="143" t="s">
        <v>2</v>
      </c>
      <c r="C34" s="143" t="str">
        <f>VLOOKUP($A34,'Kursliste gesamt'!$A$10:$I$383,C$1,0)</f>
        <v>Forschen am Bach</v>
      </c>
      <c r="D34" s="143" t="str">
        <f>VLOOKUP($A34,'Kursliste gesamt'!$A$10:$I$383,D$1,0)</f>
        <v>Sa 26.8.23, 09.30 - 16.00 Uhr</v>
      </c>
      <c r="E34" s="143" t="str">
        <f>VLOOKUP($A34,'Kursliste gesamt'!$A$10:$I$383,E$1,0)</f>
        <v>Z 1 - 3</v>
      </c>
      <c r="F34" s="95">
        <f>VLOOKUP($A34,'Kursliste gesamt'!$A$10:$I$383,F$1,0)</f>
        <v>6.5</v>
      </c>
      <c r="G34" s="95">
        <f>VLOOKUP($A34,'Kursliste gesamt'!$A$10:$I$383,G$1,0)</f>
        <v>97.5</v>
      </c>
      <c r="H34" s="95">
        <f>VLOOKUP($A34,'Kursliste gesamt'!$A$10:$I$383,H$1,0)</f>
        <v>39</v>
      </c>
      <c r="I34" s="95">
        <f>VLOOKUP($A34,'Kursliste gesamt'!$A$10:$I$383,I$1,0)</f>
        <v>58.5</v>
      </c>
    </row>
    <row r="35" spans="1:9">
      <c r="A35" s="144" t="s">
        <v>229</v>
      </c>
      <c r="B35" s="143" t="s">
        <v>2</v>
      </c>
      <c r="C35" s="143" t="str">
        <f>VLOOKUP($A35,'Kursliste gesamt'!$A$10:$I$383,C$1,0)</f>
        <v>«Ab ins Beet» - unser neuer Schulgarten</v>
      </c>
      <c r="D35" s="143" t="str">
        <f>VLOOKUP($A35,'Kursliste gesamt'!$A$10:$I$383,D$1,0)</f>
        <v>Sa 9.9.23, 09.00 - 17.00 Uhr</v>
      </c>
      <c r="E35" s="143" t="str">
        <f>VLOOKUP($A35,'Kursliste gesamt'!$A$10:$I$383,E$1,0)</f>
        <v>Z 1 - 3, PmT, SL</v>
      </c>
      <c r="F35" s="95">
        <f>VLOOKUP($A35,'Kursliste gesamt'!$A$10:$I$383,F$1,0)</f>
        <v>7</v>
      </c>
      <c r="G35" s="95">
        <f>VLOOKUP($A35,'Kursliste gesamt'!$A$10:$I$383,G$1,0)</f>
        <v>105</v>
      </c>
      <c r="H35" s="95">
        <f>VLOOKUP($A35,'Kursliste gesamt'!$A$10:$I$383,H$1,0)</f>
        <v>42</v>
      </c>
      <c r="I35" s="95">
        <f>VLOOKUP($A35,'Kursliste gesamt'!$A$10:$I$383,I$1,0)</f>
        <v>63</v>
      </c>
    </row>
    <row r="36" spans="1:9" ht="24">
      <c r="A36" s="144" t="s">
        <v>230</v>
      </c>
      <c r="B36" s="143" t="s">
        <v>2</v>
      </c>
      <c r="C36" s="143" t="str">
        <f>VLOOKUP($A36,'Kursliste gesamt'!$A$10:$I$383,C$1,0)</f>
        <v>Feuer und Flamme - Feuern von der Steinzeit bis zur Moderne</v>
      </c>
      <c r="D36" s="143" t="str">
        <f>VLOOKUP($A36,'Kursliste gesamt'!$A$10:$I$383,D$1,0)</f>
        <v>Sa 16.9.23, 08.30 - 16.30 Uhr</v>
      </c>
      <c r="E36" s="143" t="str">
        <f>VLOOKUP($A36,'Kursliste gesamt'!$A$10:$I$383,E$1,0)</f>
        <v>Z 2 + 3, FLP TTG</v>
      </c>
      <c r="F36" s="95">
        <f>VLOOKUP($A36,'Kursliste gesamt'!$A$10:$I$383,F$1,0)</f>
        <v>7</v>
      </c>
      <c r="G36" s="95">
        <f>VLOOKUP($A36,'Kursliste gesamt'!$A$10:$I$383,G$1,0)</f>
        <v>105</v>
      </c>
      <c r="H36" s="95">
        <f>VLOOKUP($A36,'Kursliste gesamt'!$A$10:$I$383,H$1,0)</f>
        <v>42</v>
      </c>
      <c r="I36" s="95">
        <f>VLOOKUP($A36,'Kursliste gesamt'!$A$10:$I$383,I$1,0)</f>
        <v>63</v>
      </c>
    </row>
    <row r="37" spans="1:9" ht="24">
      <c r="A37" s="144" t="s">
        <v>64</v>
      </c>
      <c r="B37" s="143" t="s">
        <v>2</v>
      </c>
      <c r="C37" s="143" t="str">
        <f>VLOOKUP($A37,'Kursliste gesamt'!$A$10:$I$383,C$1,0)</f>
        <v>BäuMIX Schlemmen - Tipps und Tricks rund ums Kochen und Backen am Feuer  </v>
      </c>
      <c r="D37" s="143" t="str">
        <f>VLOOKUP($A37,'Kursliste gesamt'!$A$10:$I$383,D$1,0)</f>
        <v>Mi 20.9.23, 13.30 - 19.30 Uhr</v>
      </c>
      <c r="E37" s="143" t="str">
        <f>VLOOKUP($A37,'Kursliste gesamt'!$A$10:$I$383,E$1,0)</f>
        <v>LP</v>
      </c>
      <c r="F37" s="95">
        <f>VLOOKUP($A37,'Kursliste gesamt'!$A$10:$I$383,F$1,0)</f>
        <v>6</v>
      </c>
      <c r="G37" s="95">
        <f>VLOOKUP($A37,'Kursliste gesamt'!$A$10:$I$383,G$1,0)</f>
        <v>90</v>
      </c>
      <c r="H37" s="95">
        <f>VLOOKUP($A37,'Kursliste gesamt'!$A$10:$I$383,H$1,0)</f>
        <v>36</v>
      </c>
      <c r="I37" s="95">
        <f>VLOOKUP($A37,'Kursliste gesamt'!$A$10:$I$383,I$1,0)</f>
        <v>54</v>
      </c>
    </row>
    <row r="38" spans="1:9" ht="24">
      <c r="A38" s="144" t="s">
        <v>120</v>
      </c>
      <c r="B38" s="143" t="s">
        <v>2</v>
      </c>
      <c r="C38" s="143" t="str">
        <f>VLOOKUP($A38,'Kursliste gesamt'!$A$10:$I$383,C$1,0)</f>
        <v>Einheimische Bäume und Sträucher kennen lernen</v>
      </c>
      <c r="D38" s="143" t="str">
        <f>VLOOKUP($A38,'Kursliste gesamt'!$A$10:$I$383,D$1,0)</f>
        <v>Mi 27.9.23, 13.30 - 17.00 Uhr</v>
      </c>
      <c r="E38" s="143" t="str">
        <f>VLOOKUP($A38,'Kursliste gesamt'!$A$10:$I$383,E$1,0)</f>
        <v>LP</v>
      </c>
      <c r="F38" s="95">
        <f>VLOOKUP($A38,'Kursliste gesamt'!$A$10:$I$383,F$1,0)</f>
        <v>3.5</v>
      </c>
      <c r="G38" s="95">
        <f>VLOOKUP($A38,'Kursliste gesamt'!$A$10:$I$383,G$1,0)</f>
        <v>52.5</v>
      </c>
      <c r="H38" s="95">
        <f>VLOOKUP($A38,'Kursliste gesamt'!$A$10:$I$383,H$1,0)</f>
        <v>21</v>
      </c>
      <c r="I38" s="95">
        <f>VLOOKUP($A38,'Kursliste gesamt'!$A$10:$I$383,I$1,0)</f>
        <v>31.5</v>
      </c>
    </row>
    <row r="39" spans="1:9" ht="23.25" customHeight="1">
      <c r="A39" s="144" t="s">
        <v>121</v>
      </c>
      <c r="B39" s="143" t="s">
        <v>2</v>
      </c>
      <c r="C39" s="143" t="str">
        <f>VLOOKUP($A39,'Kursliste gesamt'!$A$10:$I$383,C$1,0)</f>
        <v>Pflanzen in allen Jahreszeiten - Spiele, essbare Pflanzen, Märchen, Experimente</v>
      </c>
      <c r="D39" s="143" t="str">
        <f>VLOOKUP($A39,'Kursliste gesamt'!$A$10:$I$383,D$1,0)</f>
        <v>Mi 18.10., 17.1., 24.4., 12.6.24, 13.30 - 16.30 Uhr</v>
      </c>
      <c r="E39" s="143" t="str">
        <f>VLOOKUP($A39,'Kursliste gesamt'!$A$10:$I$383,E$1,0)</f>
        <v>LP</v>
      </c>
      <c r="F39" s="95">
        <f>VLOOKUP($A39,'Kursliste gesamt'!$A$10:$I$383,F$1,0)</f>
        <v>12</v>
      </c>
      <c r="G39" s="95">
        <f>VLOOKUP($A39,'Kursliste gesamt'!$A$10:$I$383,G$1,0)</f>
        <v>180</v>
      </c>
      <c r="H39" s="95">
        <f>VLOOKUP($A39,'Kursliste gesamt'!$A$10:$I$383,H$1,0)</f>
        <v>72</v>
      </c>
      <c r="I39" s="95">
        <f>VLOOKUP($A39,'Kursliste gesamt'!$A$10:$I$383,I$1,0)</f>
        <v>108</v>
      </c>
    </row>
    <row r="40" spans="1:9" ht="24">
      <c r="A40" s="144" t="s">
        <v>122</v>
      </c>
      <c r="B40" s="143" t="s">
        <v>2</v>
      </c>
      <c r="C40" s="143" t="str">
        <f>VLOOKUP($A40,'Kursliste gesamt'!$A$10:$I$383,C$1,0)</f>
        <v>Spiel und Spass im Herbst- und Winterwald</v>
      </c>
      <c r="D40" s="143" t="str">
        <f>VLOOKUP($A40,'Kursliste gesamt'!$A$10:$I$383,D$1,0)</f>
        <v>Sa 21.10.23, 09.00 - 16.45 Uhr</v>
      </c>
      <c r="E40" s="143" t="str">
        <f>VLOOKUP($A40,'Kursliste gesamt'!$A$10:$I$383,E$1,0)</f>
        <v>Z 1, MS I</v>
      </c>
      <c r="F40" s="95">
        <f>VLOOKUP($A40,'Kursliste gesamt'!$A$10:$I$383,F$1,0)</f>
        <v>7</v>
      </c>
      <c r="G40" s="95">
        <f>VLOOKUP($A40,'Kursliste gesamt'!$A$10:$I$383,G$1,0)</f>
        <v>105</v>
      </c>
      <c r="H40" s="95">
        <f>VLOOKUP($A40,'Kursliste gesamt'!$A$10:$I$383,H$1,0)</f>
        <v>42</v>
      </c>
      <c r="I40" s="95">
        <f>VLOOKUP($A40,'Kursliste gesamt'!$A$10:$I$383,I$1,0)</f>
        <v>63</v>
      </c>
    </row>
    <row r="41" spans="1:9" ht="23.85" customHeight="1">
      <c r="A41" s="144" t="s">
        <v>123</v>
      </c>
      <c r="B41" s="143" t="s">
        <v>2</v>
      </c>
      <c r="C41" s="143" t="str">
        <f>VLOOKUP($A41,'Kursliste gesamt'!$A$10:$I$383,C$1,0)</f>
        <v>Natur als Entwicklungsraum - ein bäuMIX Waldnachmittag</v>
      </c>
      <c r="D41" s="143" t="str">
        <f>VLOOKUP($A41,'Kursliste gesamt'!$A$10:$I$383,D$1,0)</f>
        <v>Mi 25.10.23, 13.30 - 19.30 Uhr</v>
      </c>
      <c r="E41" s="143" t="str">
        <f>VLOOKUP($A41,'Kursliste gesamt'!$A$10:$I$383,E$1,0)</f>
        <v>Z 1 - 3</v>
      </c>
      <c r="F41" s="95">
        <f>VLOOKUP($A41,'Kursliste gesamt'!$A$10:$I$383,F$1,0)</f>
        <v>6</v>
      </c>
      <c r="G41" s="95">
        <f>VLOOKUP($A41,'Kursliste gesamt'!$A$10:$I$383,G$1,0)</f>
        <v>90</v>
      </c>
      <c r="H41" s="95">
        <f>VLOOKUP($A41,'Kursliste gesamt'!$A$10:$I$383,H$1,0)</f>
        <v>36</v>
      </c>
      <c r="I41" s="95">
        <f>VLOOKUP($A41,'Kursliste gesamt'!$A$10:$I$383,I$1,0)</f>
        <v>54</v>
      </c>
    </row>
    <row r="42" spans="1:9">
      <c r="A42" s="143" t="s">
        <v>149</v>
      </c>
      <c r="B42" s="143" t="s">
        <v>2</v>
      </c>
      <c r="C42" s="143" t="str">
        <f>VLOOKUP($A42,'Kursliste gesamt'!$A$10:$I$383,C$1,0)</f>
        <v>Märchen und Geschichten für Waldtage</v>
      </c>
      <c r="D42" s="143" t="str">
        <f>VLOOKUP($A42,'Kursliste gesamt'!$A$10:$I$383,D$1,0)</f>
        <v>Sa 28.10.23, 09.15 - 17.00 Uhr</v>
      </c>
      <c r="E42" s="143" t="str">
        <f>VLOOKUP($A42,'Kursliste gesamt'!$A$10:$I$383,E$1,0)</f>
        <v>Z 1 + 2</v>
      </c>
      <c r="F42" s="95">
        <f>VLOOKUP($A42,'Kursliste gesamt'!$A$10:$I$383,F$1,0)</f>
        <v>7.5</v>
      </c>
      <c r="G42" s="95">
        <f>VLOOKUP($A42,'Kursliste gesamt'!$A$10:$I$383,G$1,0)</f>
        <v>112.5</v>
      </c>
      <c r="H42" s="95">
        <f>VLOOKUP($A42,'Kursliste gesamt'!$A$10:$I$383,H$1,0)</f>
        <v>45</v>
      </c>
      <c r="I42" s="95">
        <f>VLOOKUP($A42,'Kursliste gesamt'!$A$10:$I$383,I$1,0)</f>
        <v>67.5</v>
      </c>
    </row>
    <row r="43" spans="1:9" ht="26.25" customHeight="1">
      <c r="A43" s="143" t="s">
        <v>192</v>
      </c>
      <c r="B43" s="143" t="s">
        <v>2</v>
      </c>
      <c r="C43" s="143" t="str">
        <f>VLOOKUP($A43,'Kursliste gesamt'!$A$10:$I$383,C$1,0)</f>
        <v>Wildtieren auf der Spur - mit dem Wildhüter unterwegs</v>
      </c>
      <c r="D43" s="143" t="str">
        <f>VLOOKUP($A43,'Kursliste gesamt'!$A$10:$I$383,D$1,0)</f>
        <v>Sa 27.1.24, 08.00 - 12.00 Uhr</v>
      </c>
      <c r="E43" s="143" t="str">
        <f>VLOOKUP($A43,'Kursliste gesamt'!$A$10:$I$383,E$1,0)</f>
        <v>Z 1 - 3</v>
      </c>
      <c r="F43" s="95">
        <f>VLOOKUP($A43,'Kursliste gesamt'!$A$10:$I$383,F$1,0)</f>
        <v>4</v>
      </c>
      <c r="G43" s="95">
        <f>VLOOKUP($A43,'Kursliste gesamt'!$A$10:$I$383,G$1,0)</f>
        <v>60</v>
      </c>
      <c r="H43" s="95">
        <f>VLOOKUP($A43,'Kursliste gesamt'!$A$10:$I$383,H$1,0)</f>
        <v>24</v>
      </c>
      <c r="I43" s="95">
        <f>VLOOKUP($A43,'Kursliste gesamt'!$A$10:$I$383,I$1,0)</f>
        <v>36</v>
      </c>
    </row>
    <row r="44" spans="1:9">
      <c r="A44" s="143" t="s">
        <v>421</v>
      </c>
      <c r="B44" s="143" t="s">
        <v>2</v>
      </c>
      <c r="C44" s="143" t="str">
        <f>VLOOKUP($A44,'Kursliste gesamt'!$A$10:$I$383,C$1,0)</f>
        <v>Einheimische Frühblüher kennenlernen</v>
      </c>
      <c r="D44" s="143" t="str">
        <f>VLOOKUP($A44,'Kursliste gesamt'!$A$10:$I$383,D$1,0)</f>
        <v>Mi 20.3.24, 13.30 - 17.00 Uhr</v>
      </c>
      <c r="E44" s="143" t="str">
        <f>VLOOKUP($A44,'Kursliste gesamt'!$A$10:$I$383,E$1,0)</f>
        <v>LP</v>
      </c>
      <c r="F44" s="95">
        <f>VLOOKUP($A44,'Kursliste gesamt'!$A$10:$I$383,F$1,0)</f>
        <v>3.5</v>
      </c>
      <c r="G44" s="95">
        <f>VLOOKUP($A44,'Kursliste gesamt'!$A$10:$I$383,G$1,0)</f>
        <v>52.5</v>
      </c>
      <c r="H44" s="95">
        <f>VLOOKUP($A44,'Kursliste gesamt'!$A$10:$I$383,H$1,0)</f>
        <v>21</v>
      </c>
      <c r="I44" s="95">
        <f>VLOOKUP($A44,'Kursliste gesamt'!$A$10:$I$383,I$1,0)</f>
        <v>31.5</v>
      </c>
    </row>
    <row r="45" spans="1:9" ht="24">
      <c r="A45" s="144" t="s">
        <v>423</v>
      </c>
      <c r="B45" s="143" t="s">
        <v>2</v>
      </c>
      <c r="C45" s="143" t="str">
        <f>VLOOKUP($A45,'Kursliste gesamt'!$A$10:$I$383,C$1,0)</f>
        <v>Spiel und Spass im Frühlings- und Sommerwald</v>
      </c>
      <c r="D45" s="143" t="str">
        <f>VLOOKUP($A45,'Kursliste gesamt'!$A$10:$I$383,D$1,0)</f>
        <v>Sa 23.3.24, 09.00 - 16.45 Uhr</v>
      </c>
      <c r="E45" s="143" t="str">
        <f>VLOOKUP($A45,'Kursliste gesamt'!$A$10:$I$383,E$1,0)</f>
        <v>Z 1, MS I</v>
      </c>
      <c r="F45" s="95">
        <f>VLOOKUP($A45,'Kursliste gesamt'!$A$10:$I$383,F$1,0)</f>
        <v>7</v>
      </c>
      <c r="G45" s="95">
        <f>VLOOKUP($A45,'Kursliste gesamt'!$A$10:$I$383,G$1,0)</f>
        <v>105</v>
      </c>
      <c r="H45" s="95">
        <f>VLOOKUP($A45,'Kursliste gesamt'!$A$10:$I$383,H$1,0)</f>
        <v>42</v>
      </c>
      <c r="I45" s="95">
        <f>VLOOKUP($A45,'Kursliste gesamt'!$A$10:$I$383,I$1,0)</f>
        <v>63</v>
      </c>
    </row>
    <row r="46" spans="1:9" ht="24">
      <c r="A46" s="144" t="s">
        <v>425</v>
      </c>
      <c r="B46" s="143" t="s">
        <v>2</v>
      </c>
      <c r="C46" s="143" t="str">
        <f>VLOOKUP($A46,'Kursliste gesamt'!$A$10:$I$383,C$1,0)</f>
        <v>BäuMIX Ofenbauen - Ein Kurs rund ums Ofen-Bauen und Einheizen!</v>
      </c>
      <c r="D46" s="143" t="str">
        <f>VLOOKUP($A46,'Kursliste gesamt'!$A$10:$I$383,D$1,0)</f>
        <v>Mi 27.3.24, 13.30 - 19.30 Uhr</v>
      </c>
      <c r="E46" s="143" t="str">
        <f>VLOOKUP($A46,'Kursliste gesamt'!$A$10:$I$383,E$1,0)</f>
        <v>LP</v>
      </c>
      <c r="F46" s="95">
        <f>VLOOKUP($A46,'Kursliste gesamt'!$A$10:$I$383,F$1,0)</f>
        <v>6</v>
      </c>
      <c r="G46" s="95">
        <f>VLOOKUP($A46,'Kursliste gesamt'!$A$10:$I$383,G$1,0)</f>
        <v>90</v>
      </c>
      <c r="H46" s="95">
        <f>VLOOKUP($A46,'Kursliste gesamt'!$A$10:$I$383,H$1,0)</f>
        <v>36</v>
      </c>
      <c r="I46" s="95">
        <f>VLOOKUP($A46,'Kursliste gesamt'!$A$10:$I$383,I$1,0)</f>
        <v>54</v>
      </c>
    </row>
    <row r="47" spans="1:9" ht="24">
      <c r="A47" s="144" t="s">
        <v>427</v>
      </c>
      <c r="B47" s="143" t="s">
        <v>2</v>
      </c>
      <c r="C47" s="143" t="str">
        <f>VLOOKUP($A47,'Kursliste gesamt'!$A$10:$I$383,C$1,0)</f>
        <v>Einheimische Wiesenpflanzen kennen lernen</v>
      </c>
      <c r="D47" s="143" t="str">
        <f>VLOOKUP($A47,'Kursliste gesamt'!$A$10:$I$383,D$1,0)</f>
        <v>Mi 22.5.24, 13.30 - 17.00 Uhr</v>
      </c>
      <c r="E47" s="143" t="str">
        <f>VLOOKUP($A47,'Kursliste gesamt'!$A$10:$I$383,E$1,0)</f>
        <v>LP</v>
      </c>
      <c r="F47" s="95">
        <f>VLOOKUP($A47,'Kursliste gesamt'!$A$10:$I$383,F$1,0)</f>
        <v>3.5</v>
      </c>
      <c r="G47" s="95">
        <f>VLOOKUP($A47,'Kursliste gesamt'!$A$10:$I$383,G$1,0)</f>
        <v>52.5</v>
      </c>
      <c r="H47" s="95">
        <f>VLOOKUP($A47,'Kursliste gesamt'!$A$10:$I$383,H$1,0)</f>
        <v>21</v>
      </c>
      <c r="I47" s="95">
        <f>VLOOKUP($A47,'Kursliste gesamt'!$A$10:$I$383,I$1,0)</f>
        <v>31.5</v>
      </c>
    </row>
    <row r="48" spans="1:9">
      <c r="A48" s="144" t="s">
        <v>429</v>
      </c>
      <c r="B48" s="143" t="s">
        <v>2</v>
      </c>
      <c r="C48" s="143" t="str">
        <f>VLOOKUP($A48,'Kursliste gesamt'!$A$10:$I$383,C$1,0)</f>
        <v>Schnitzen mit Kindern im Wald</v>
      </c>
      <c r="D48" s="143" t="str">
        <f>VLOOKUP($A48,'Kursliste gesamt'!$A$10:$I$383,D$1,0)</f>
        <v>Sa 25.5.24, 08.30 - 16.30 Uhr</v>
      </c>
      <c r="E48" s="143" t="str">
        <f>VLOOKUP($A48,'Kursliste gesamt'!$A$10:$I$383,E$1,0)</f>
        <v>Z 2 + 3, FLP TTG</v>
      </c>
      <c r="F48" s="95">
        <f>VLOOKUP($A48,'Kursliste gesamt'!$A$10:$I$383,F$1,0)</f>
        <v>7</v>
      </c>
      <c r="G48" s="95">
        <f>VLOOKUP($A48,'Kursliste gesamt'!$A$10:$I$383,G$1,0)</f>
        <v>105</v>
      </c>
      <c r="H48" s="95">
        <f>VLOOKUP($A48,'Kursliste gesamt'!$A$10:$I$383,H$1,0)</f>
        <v>42</v>
      </c>
      <c r="I48" s="95">
        <f>VLOOKUP($A48,'Kursliste gesamt'!$A$10:$I$383,I$1,0)</f>
        <v>63</v>
      </c>
    </row>
    <row r="49" spans="1:9">
      <c r="A49" s="144" t="s">
        <v>430</v>
      </c>
      <c r="B49" s="143" t="s">
        <v>2</v>
      </c>
      <c r="C49" s="143" t="str">
        <f>VLOOKUP($A49,'Kursliste gesamt'!$A$10:$I$383,C$1,0)</f>
        <v>Kleintiere im und am Tümpel erforschen</v>
      </c>
      <c r="D49" s="143" t="str">
        <f>VLOOKUP($A49,'Kursliste gesamt'!$A$10:$I$383,D$1,0)</f>
        <v>Mi 5.6.24, 13.30 - 17.00 Uhr</v>
      </c>
      <c r="E49" s="143" t="str">
        <f>VLOOKUP($A49,'Kursliste gesamt'!$A$10:$I$383,E$1,0)</f>
        <v>LP</v>
      </c>
      <c r="F49" s="95">
        <f>VLOOKUP($A49,'Kursliste gesamt'!$A$10:$I$383,F$1,0)</f>
        <v>3.5</v>
      </c>
      <c r="G49" s="95">
        <f>VLOOKUP($A49,'Kursliste gesamt'!$A$10:$I$383,G$1,0)</f>
        <v>52.5</v>
      </c>
      <c r="H49" s="95">
        <f>VLOOKUP($A49,'Kursliste gesamt'!$A$10:$I$383,H$1,0)</f>
        <v>21</v>
      </c>
      <c r="I49" s="95">
        <f>VLOOKUP($A49,'Kursliste gesamt'!$A$10:$I$383,I$1,0)</f>
        <v>31.5</v>
      </c>
    </row>
    <row r="50" spans="1:9" ht="25.15" customHeight="1">
      <c r="A50" s="144" t="s">
        <v>432</v>
      </c>
      <c r="B50" s="143" t="s">
        <v>2</v>
      </c>
      <c r="C50" s="143" t="str">
        <f>VLOOKUP($A50,'Kursliste gesamt'!$A$10:$I$383,C$1,0)</f>
        <v>Mit Kindern den Wald erleben</v>
      </c>
      <c r="D50" s="143" t="str">
        <f>VLOOKUP($A50,'Kursliste gesamt'!$A$10:$I$383,D$1,0)</f>
        <v>Sa 8.6., 22.6.24, 09.15 - 17.00 Uhr</v>
      </c>
      <c r="E50" s="143" t="str">
        <f>VLOOKUP($A50,'Kursliste gesamt'!$A$10:$I$383,E$1,0)</f>
        <v>Z 1 + 2</v>
      </c>
      <c r="F50" s="95">
        <f>VLOOKUP($A50,'Kursliste gesamt'!$A$10:$I$383,F$1,0)</f>
        <v>14</v>
      </c>
      <c r="G50" s="95">
        <f>VLOOKUP($A50,'Kursliste gesamt'!$A$10:$I$383,G$1,0)</f>
        <v>210</v>
      </c>
      <c r="H50" s="95">
        <f>VLOOKUP($A50,'Kursliste gesamt'!$A$10:$I$383,H$1,0)</f>
        <v>84</v>
      </c>
      <c r="I50" s="95">
        <f>VLOOKUP($A50,'Kursliste gesamt'!$A$10:$I$383,I$1,0)</f>
        <v>126</v>
      </c>
    </row>
    <row r="51" spans="1:9" ht="13.5" customHeight="1">
      <c r="A51" s="144" t="s">
        <v>124</v>
      </c>
      <c r="B51" s="143" t="s">
        <v>2</v>
      </c>
      <c r="C51" s="143" t="str">
        <f>VLOOKUP($A51,'Kursliste gesamt'!$A$10:$I$383,C$1,0)</f>
        <v>Der neue Tiptopf - vertieft und praxisnah vorgestellt</v>
      </c>
      <c r="D51" s="143" t="str">
        <f>VLOOKUP($A51,'Kursliste gesamt'!$A$10:$I$383,D$1,0)</f>
        <v>Mi 24.5.23, 14.00 - 17.00 Uhr</v>
      </c>
      <c r="E51" s="143" t="str">
        <f>VLOOKUP($A51,'Kursliste gesamt'!$A$10:$I$383,E$1,0)</f>
        <v>Z 3</v>
      </c>
      <c r="F51" s="95">
        <f>VLOOKUP($A51,'Kursliste gesamt'!$A$10:$I$383,F$1,0)</f>
        <v>2.5</v>
      </c>
      <c r="G51" s="95">
        <f>VLOOKUP($A51,'Kursliste gesamt'!$A$10:$I$383,G$1,0)</f>
        <v>37.5</v>
      </c>
      <c r="H51" s="95">
        <f>VLOOKUP($A51,'Kursliste gesamt'!$A$10:$I$383,H$1,0)</f>
        <v>15</v>
      </c>
      <c r="I51" s="95">
        <f>VLOOKUP($A51,'Kursliste gesamt'!$A$10:$I$383,I$1,0)</f>
        <v>22.5</v>
      </c>
    </row>
    <row r="52" spans="1:9">
      <c r="A52" s="144" t="s">
        <v>125</v>
      </c>
      <c r="B52" s="143" t="s">
        <v>2</v>
      </c>
      <c r="C52" s="143" t="str">
        <f>VLOOKUP($A52,'Kursliste gesamt'!$A$10:$I$383,C$1,0)</f>
        <v>Der neue Tiptopf - praktisch umgesetzt</v>
      </c>
      <c r="D52" s="143" t="str">
        <f>VLOOKUP($A52,'Kursliste gesamt'!$A$10:$I$383,D$1,0)</f>
        <v>Sa 4.11.23, 09.30 - 14.00 Uhr</v>
      </c>
      <c r="E52" s="143" t="str">
        <f>VLOOKUP($A52,'Kursliste gesamt'!$A$10:$I$383,E$1,0)</f>
        <v>Z 3</v>
      </c>
      <c r="F52" s="95">
        <f>VLOOKUP($A52,'Kursliste gesamt'!$A$10:$I$383,F$1,0)</f>
        <v>4.5</v>
      </c>
      <c r="G52" s="95">
        <f>VLOOKUP($A52,'Kursliste gesamt'!$A$10:$I$383,G$1,0)</f>
        <v>67.5</v>
      </c>
      <c r="H52" s="95">
        <f>VLOOKUP($A52,'Kursliste gesamt'!$A$10:$I$383,H$1,0)</f>
        <v>27</v>
      </c>
      <c r="I52" s="95">
        <f>VLOOKUP($A52,'Kursliste gesamt'!$A$10:$I$383,I$1,0)</f>
        <v>40.5</v>
      </c>
    </row>
    <row r="53" spans="1:9" ht="24">
      <c r="A53" s="144" t="s">
        <v>231</v>
      </c>
      <c r="B53" s="143" t="s">
        <v>2</v>
      </c>
      <c r="C53" s="143" t="str">
        <f>VLOOKUP($A53,'Kursliste gesamt'!$A$10:$I$383,C$1,0)</f>
        <v>"Planetary Health Diet" - oder: Wie wir uns und unseren Planeten retten können</v>
      </c>
      <c r="D53" s="143" t="str">
        <f>VLOOKUP($A53,'Kursliste gesamt'!$A$10:$I$383,D$1,0)</f>
        <v>Mi 13.3.24, 14.00 - 17.30 Uhr</v>
      </c>
      <c r="E53" s="143" t="str">
        <f>VLOOKUP($A53,'Kursliste gesamt'!$A$10:$I$383,E$1,0)</f>
        <v>Z 3</v>
      </c>
      <c r="F53" s="95">
        <f>VLOOKUP($A53,'Kursliste gesamt'!$A$10:$I$383,F$1,0)</f>
        <v>3.5</v>
      </c>
      <c r="G53" s="95">
        <f>VLOOKUP($A53,'Kursliste gesamt'!$A$10:$I$383,G$1,0)</f>
        <v>52.5</v>
      </c>
      <c r="H53" s="95">
        <f>VLOOKUP($A53,'Kursliste gesamt'!$A$10:$I$383,H$1,0)</f>
        <v>21</v>
      </c>
      <c r="I53" s="95">
        <f>VLOOKUP($A53,'Kursliste gesamt'!$A$10:$I$383,I$1,0)</f>
        <v>31.5</v>
      </c>
    </row>
    <row r="54" spans="1:9" ht="24">
      <c r="A54" s="144" t="s">
        <v>126</v>
      </c>
      <c r="B54" s="143" t="s">
        <v>2</v>
      </c>
      <c r="C54" s="143" t="str">
        <f>VLOOKUP($A54,'Kursliste gesamt'!$A$10:$I$383,C$1,0)</f>
        <v>FEUERkochen _ genussvoll kochen über offenem Feuer geht in die zweite Runde</v>
      </c>
      <c r="D54" s="143" t="str">
        <f>VLOOKUP($A54,'Kursliste gesamt'!$A$10:$I$383,D$1,0)</f>
        <v>Mi 24.4.24, 14.00 - 21.00 Uhr</v>
      </c>
      <c r="E54" s="143" t="str">
        <f>VLOOKUP($A54,'Kursliste gesamt'!$A$10:$I$383,E$1,0)</f>
        <v>Z 3</v>
      </c>
      <c r="F54" s="95">
        <f>VLOOKUP($A54,'Kursliste gesamt'!$A$10:$I$383,F$1,0)</f>
        <v>7</v>
      </c>
      <c r="G54" s="95">
        <f>VLOOKUP($A54,'Kursliste gesamt'!$A$10:$I$383,G$1,0)</f>
        <v>105</v>
      </c>
      <c r="H54" s="95">
        <f>VLOOKUP($A54,'Kursliste gesamt'!$A$10:$I$383,H$1,0)</f>
        <v>42</v>
      </c>
      <c r="I54" s="95">
        <f>VLOOKUP($A54,'Kursliste gesamt'!$A$10:$I$383,I$1,0)</f>
        <v>63</v>
      </c>
    </row>
    <row r="55" spans="1:9" ht="24">
      <c r="A55" s="144" t="s">
        <v>107</v>
      </c>
      <c r="B55" s="143" t="s">
        <v>2</v>
      </c>
      <c r="C55" s="143" t="str">
        <f>VLOOKUP($A55,'Kursliste gesamt'!$A$10:$I$383,C$1,0)</f>
        <v xml:space="preserve">Faszinierende Lernlandschaften im Musenalp-Brisengebiet hautnah erlebt </v>
      </c>
      <c r="D55" s="143" t="str">
        <f>VLOOKUP($A55,'Kursliste gesamt'!$A$10:$I$383,D$1,0)</f>
        <v>Sa 2.9.23, 08.00 - 17.00 Uhr</v>
      </c>
      <c r="E55" s="143" t="str">
        <f>VLOOKUP($A55,'Kursliste gesamt'!$A$10:$I$383,E$1,0)</f>
        <v>Z 3, FLP NT, WAH, ERG</v>
      </c>
      <c r="F55" s="95">
        <f>VLOOKUP($A55,'Kursliste gesamt'!$A$10:$I$383,F$1,0)</f>
        <v>8</v>
      </c>
      <c r="G55" s="95">
        <f>VLOOKUP($A55,'Kursliste gesamt'!$A$10:$I$383,G$1,0)</f>
        <v>120</v>
      </c>
      <c r="H55" s="95">
        <f>VLOOKUP($A55,'Kursliste gesamt'!$A$10:$I$383,H$1,0)</f>
        <v>48</v>
      </c>
      <c r="I55" s="95">
        <f>VLOOKUP($A55,'Kursliste gesamt'!$A$10:$I$383,I$1,0)</f>
        <v>72</v>
      </c>
    </row>
    <row r="56" spans="1:9">
      <c r="A56" s="144" t="s">
        <v>127</v>
      </c>
      <c r="B56" s="143" t="s">
        <v>2</v>
      </c>
      <c r="C56" s="143" t="str">
        <f>VLOOKUP($A56,'Kursliste gesamt'!$A$10:$I$383,C$1,0)</f>
        <v>Digitale Karten im Unterricht</v>
      </c>
      <c r="D56" s="143" t="str">
        <f>VLOOKUP($A56,'Kursliste gesamt'!$A$10:$I$383,D$1,0)</f>
        <v>Mi 6.9.23, 13.30 - 17.00 Uhr</v>
      </c>
      <c r="E56" s="143" t="str">
        <f>VLOOKUP($A56,'Kursliste gesamt'!$A$10:$I$383,E$1,0)</f>
        <v>Z 2 + 3, SEK II</v>
      </c>
      <c r="F56" s="95">
        <f>VLOOKUP($A56,'Kursliste gesamt'!$A$10:$I$383,F$1,0)</f>
        <v>3</v>
      </c>
      <c r="G56" s="95">
        <f>VLOOKUP($A56,'Kursliste gesamt'!$A$10:$I$383,G$1,0)</f>
        <v>45</v>
      </c>
      <c r="H56" s="95">
        <f>VLOOKUP($A56,'Kursliste gesamt'!$A$10:$I$383,H$1,0)</f>
        <v>18</v>
      </c>
      <c r="I56" s="95">
        <f>VLOOKUP($A56,'Kursliste gesamt'!$A$10:$I$383,I$1,0)</f>
        <v>27</v>
      </c>
    </row>
    <row r="57" spans="1:9" ht="24">
      <c r="A57" s="144" t="s">
        <v>128</v>
      </c>
      <c r="B57" s="143" t="s">
        <v>2</v>
      </c>
      <c r="C57" s="143" t="str">
        <f>VLOOKUP($A57,'Kursliste gesamt'!$A$10:$I$383,C$1,0)</f>
        <v>Der Bürgenstock - ein idealer ausserschulischer Lernort</v>
      </c>
      <c r="D57" s="143" t="str">
        <f>VLOOKUP($A57,'Kursliste gesamt'!$A$10:$I$383,D$1,0)</f>
        <v>Sa 9.9.23, 08.30 - 17.00 Uhr</v>
      </c>
      <c r="E57" s="143" t="str">
        <f>VLOOKUP($A57,'Kursliste gesamt'!$A$10:$I$383,E$1,0)</f>
        <v>Z 3</v>
      </c>
      <c r="F57" s="95">
        <f>VLOOKUP($A57,'Kursliste gesamt'!$A$10:$I$383,F$1,0)</f>
        <v>8.5</v>
      </c>
      <c r="G57" s="95">
        <f>VLOOKUP($A57,'Kursliste gesamt'!$A$10:$I$383,G$1,0)</f>
        <v>127.5</v>
      </c>
      <c r="H57" s="95">
        <f>VLOOKUP($A57,'Kursliste gesamt'!$A$10:$I$383,H$1,0)</f>
        <v>51</v>
      </c>
      <c r="I57" s="95">
        <f>VLOOKUP($A57,'Kursliste gesamt'!$A$10:$I$383,I$1,0)</f>
        <v>76.5</v>
      </c>
    </row>
    <row r="58" spans="1:9">
      <c r="A58" s="144" t="s">
        <v>150</v>
      </c>
      <c r="B58" s="143" t="s">
        <v>2</v>
      </c>
      <c r="C58" s="143" t="str">
        <f>VLOOKUP($A58,'Kursliste gesamt'!$A$10:$I$383,C$1,0)</f>
        <v>Geographie genial!</v>
      </c>
      <c r="D58" s="143" t="str">
        <f>VLOOKUP($A58,'Kursliste gesamt'!$A$10:$I$383,D$1,0)</f>
        <v>Di 12.9.23, 18.00 - 21.00 Uhr</v>
      </c>
      <c r="E58" s="143" t="str">
        <f>VLOOKUP($A58,'Kursliste gesamt'!$A$10:$I$383,E$1,0)</f>
        <v>Z 3</v>
      </c>
      <c r="F58" s="95">
        <f>VLOOKUP($A58,'Kursliste gesamt'!$A$10:$I$383,F$1,0)</f>
        <v>3</v>
      </c>
      <c r="G58" s="95">
        <f>VLOOKUP($A58,'Kursliste gesamt'!$A$10:$I$383,G$1,0)</f>
        <v>45</v>
      </c>
      <c r="H58" s="95">
        <f>VLOOKUP($A58,'Kursliste gesamt'!$A$10:$I$383,H$1,0)</f>
        <v>18</v>
      </c>
      <c r="I58" s="95">
        <f>VLOOKUP($A58,'Kursliste gesamt'!$A$10:$I$383,I$1,0)</f>
        <v>27</v>
      </c>
    </row>
    <row r="59" spans="1:9">
      <c r="A59" s="144" t="s">
        <v>151</v>
      </c>
      <c r="B59" s="143" t="s">
        <v>2</v>
      </c>
      <c r="C59" s="143" t="str">
        <f>VLOOKUP($A59,'Kursliste gesamt'!$A$10:$I$383,C$1,0)</f>
        <v>Widderfeld - Pilatus - Tour</v>
      </c>
      <c r="D59" s="143" t="str">
        <f>VLOOKUP($A59,'Kursliste gesamt'!$A$10:$I$383,D$1,0)</f>
        <v>Sa 16.9.23, 08.30 - 17.00 Uhr</v>
      </c>
      <c r="E59" s="143" t="str">
        <f>VLOOKUP($A59,'Kursliste gesamt'!$A$10:$I$383,E$1,0)</f>
        <v>Z 3</v>
      </c>
      <c r="F59" s="95">
        <f>VLOOKUP($A59,'Kursliste gesamt'!$A$10:$I$383,F$1,0)</f>
        <v>8.5</v>
      </c>
      <c r="G59" s="95">
        <f>VLOOKUP($A59,'Kursliste gesamt'!$A$10:$I$383,G$1,0)</f>
        <v>127.5</v>
      </c>
      <c r="H59" s="95">
        <f>VLOOKUP($A59,'Kursliste gesamt'!$A$10:$I$383,H$1,0)</f>
        <v>51</v>
      </c>
      <c r="I59" s="95">
        <f>VLOOKUP($A59,'Kursliste gesamt'!$A$10:$I$383,I$1,0)</f>
        <v>76.5</v>
      </c>
    </row>
    <row r="60" spans="1:9" ht="13.15" customHeight="1">
      <c r="A60" s="143" t="s">
        <v>193</v>
      </c>
      <c r="B60" s="143" t="s">
        <v>2</v>
      </c>
      <c r="C60" s="143" t="str">
        <f>VLOOKUP($A60,'Kursliste gesamt'!$A$10:$I$383,C$1,0)</f>
        <v>Arvigrat - auf der Kantonsgrenze zwischen Obwalden und Nidwalden</v>
      </c>
      <c r="D60" s="143" t="str">
        <f>VLOOKUP($A60,'Kursliste gesamt'!$A$10:$I$383,D$1,0)</f>
        <v>Sa 23.9.23, 08.00 - 17.00 Uhr</v>
      </c>
      <c r="E60" s="143" t="str">
        <f>VLOOKUP($A60,'Kursliste gesamt'!$A$10:$I$383,E$1,0)</f>
        <v>Z 3</v>
      </c>
      <c r="F60" s="95">
        <f>VLOOKUP($A60,'Kursliste gesamt'!$A$10:$I$383,F$1,0)</f>
        <v>9</v>
      </c>
      <c r="G60" s="95">
        <f>VLOOKUP($A60,'Kursliste gesamt'!$A$10:$I$383,G$1,0)</f>
        <v>135</v>
      </c>
      <c r="H60" s="95">
        <f>VLOOKUP($A60,'Kursliste gesamt'!$A$10:$I$383,H$1,0)</f>
        <v>54</v>
      </c>
      <c r="I60" s="95">
        <f>VLOOKUP($A60,'Kursliste gesamt'!$A$10:$I$383,I$1,0)</f>
        <v>81</v>
      </c>
    </row>
    <row r="61" spans="1:9" ht="24">
      <c r="A61" s="143" t="s">
        <v>194</v>
      </c>
      <c r="B61" s="143" t="s">
        <v>2</v>
      </c>
      <c r="C61" s="143" t="str">
        <f>VLOOKUP($A61,'Kursliste gesamt'!$A$10:$I$383,C$1,0)</f>
        <v>Eigene Welt - von Älplern, Baggern und Behörden: die Kernalp</v>
      </c>
      <c r="D61" s="143" t="str">
        <f>VLOOKUP($A61,'Kursliste gesamt'!$A$10:$I$383,D$1,0)</f>
        <v>Sa 30.9.23, 08.30 - 17.00 Uhr</v>
      </c>
      <c r="E61" s="143" t="str">
        <f>VLOOKUP($A61,'Kursliste gesamt'!$A$10:$I$383,E$1,0)</f>
        <v>Z 3</v>
      </c>
      <c r="F61" s="95">
        <f>VLOOKUP($A61,'Kursliste gesamt'!$A$10:$I$383,F$1,0)</f>
        <v>8.5</v>
      </c>
      <c r="G61" s="95">
        <f>VLOOKUP($A61,'Kursliste gesamt'!$A$10:$I$383,G$1,0)</f>
        <v>127.5</v>
      </c>
      <c r="H61" s="95">
        <f>VLOOKUP($A61,'Kursliste gesamt'!$A$10:$I$383,H$1,0)</f>
        <v>51</v>
      </c>
      <c r="I61" s="95">
        <f>VLOOKUP($A61,'Kursliste gesamt'!$A$10:$I$383,I$1,0)</f>
        <v>76.5</v>
      </c>
    </row>
    <row r="62" spans="1:9">
      <c r="A62" s="143" t="s">
        <v>195</v>
      </c>
      <c r="B62" s="143" t="s">
        <v>2</v>
      </c>
      <c r="C62" s="143" t="str">
        <f>VLOOKUP($A62,'Kursliste gesamt'!$A$10:$I$383,C$1,0)</f>
        <v>Haldigrat - Brisen</v>
      </c>
      <c r="D62" s="143" t="str">
        <f>VLOOKUP($A62,'Kursliste gesamt'!$A$10:$I$383,D$1,0)</f>
        <v>Sa 4.11.23, 08.30 - 17.00 Uhr</v>
      </c>
      <c r="E62" s="143" t="str">
        <f>VLOOKUP($A62,'Kursliste gesamt'!$A$10:$I$383,E$1,0)</f>
        <v>Z 3</v>
      </c>
      <c r="F62" s="95">
        <f>VLOOKUP($A62,'Kursliste gesamt'!$A$10:$I$383,F$1,0)</f>
        <v>8.5</v>
      </c>
      <c r="G62" s="95">
        <f>VLOOKUP($A62,'Kursliste gesamt'!$A$10:$I$383,G$1,0)</f>
        <v>127.5</v>
      </c>
      <c r="H62" s="95">
        <f>VLOOKUP($A62,'Kursliste gesamt'!$A$10:$I$383,H$1,0)</f>
        <v>51</v>
      </c>
      <c r="I62" s="95">
        <f>VLOOKUP($A62,'Kursliste gesamt'!$A$10:$I$383,I$1,0)</f>
        <v>76.5</v>
      </c>
    </row>
    <row r="63" spans="1:9" ht="24">
      <c r="A63" s="143" t="s">
        <v>196</v>
      </c>
      <c r="B63" s="143" t="s">
        <v>2</v>
      </c>
      <c r="C63" s="143" t="str">
        <f>VLOOKUP($A63,'Kursliste gesamt'!$A$10:$I$383,C$1,0)</f>
        <v>Glaubenberg - Schneeschuhtour &amp; Geographie light</v>
      </c>
      <c r="D63" s="143" t="str">
        <f>VLOOKUP($A63,'Kursliste gesamt'!$A$10:$I$383,D$1,0)</f>
        <v>Sa 3.2.24, 08.30 - 17.00 Uhr</v>
      </c>
      <c r="E63" s="143" t="str">
        <f>VLOOKUP($A63,'Kursliste gesamt'!$A$10:$I$383,E$1,0)</f>
        <v>Z 3</v>
      </c>
      <c r="F63" s="95">
        <f>VLOOKUP($A63,'Kursliste gesamt'!$A$10:$I$383,F$1,0)</f>
        <v>8.5</v>
      </c>
      <c r="G63" s="95">
        <f>VLOOKUP($A63,'Kursliste gesamt'!$A$10:$I$383,G$1,0)</f>
        <v>127.5</v>
      </c>
      <c r="H63" s="95">
        <f>VLOOKUP($A63,'Kursliste gesamt'!$A$10:$I$383,H$1,0)</f>
        <v>51</v>
      </c>
      <c r="I63" s="95">
        <f>VLOOKUP($A63,'Kursliste gesamt'!$A$10:$I$383,I$1,0)</f>
        <v>76.5</v>
      </c>
    </row>
    <row r="64" spans="1:9" ht="24">
      <c r="A64" s="144" t="s">
        <v>303</v>
      </c>
      <c r="B64" s="143" t="s">
        <v>2</v>
      </c>
      <c r="C64" s="143" t="str">
        <f>VLOOKUP($A64,'Kursliste gesamt'!$A$10:$I$383,C$1,0)</f>
        <v>Hunger, Seuchen, Katastrophen – Krisen aus der Nidwaldner Geschichte</v>
      </c>
      <c r="D64" s="143" t="str">
        <f>VLOOKUP($A64,'Kursliste gesamt'!$A$10:$I$383,D$1,0)</f>
        <v>Sa 9.3.24, 09.30 - 17.30 Uhr</v>
      </c>
      <c r="E64" s="143" t="str">
        <f>VLOOKUP($A64,'Kursliste gesamt'!$A$10:$I$383,E$1,0)</f>
        <v>Z 2 + 3</v>
      </c>
      <c r="F64" s="95">
        <f>VLOOKUP($A64,'Kursliste gesamt'!$A$10:$I$383,F$1,0)</f>
        <v>6</v>
      </c>
      <c r="G64" s="95">
        <f>VLOOKUP($A64,'Kursliste gesamt'!$A$10:$I$383,G$1,0)</f>
        <v>90</v>
      </c>
      <c r="H64" s="95">
        <f>VLOOKUP($A64,'Kursliste gesamt'!$A$10:$I$383,H$1,0)</f>
        <v>36</v>
      </c>
      <c r="I64" s="95">
        <f>VLOOKUP($A64,'Kursliste gesamt'!$A$10:$I$383,I$1,0)</f>
        <v>54</v>
      </c>
    </row>
    <row r="65" spans="1:9">
      <c r="A65" s="143" t="s">
        <v>443</v>
      </c>
      <c r="B65" s="143" t="s">
        <v>2</v>
      </c>
      <c r="C65" s="143" t="str">
        <f>VLOOKUP($A65,'Kursliste gesamt'!$A$10:$I$383,C$1,0)</f>
        <v>Geschichts Exkursion 1. Weltkrieg</v>
      </c>
      <c r="D65" s="143" t="str">
        <f>VLOOKUP($A65,'Kursliste gesamt'!$A$10:$I$383,D$1,0)</f>
        <v>Sa 20.4.24, 08.00 - 18.00 Uhr</v>
      </c>
      <c r="E65" s="143" t="str">
        <f>VLOOKUP($A65,'Kursliste gesamt'!$A$10:$I$383,E$1,0)</f>
        <v>Z 3</v>
      </c>
      <c r="F65" s="95">
        <f>VLOOKUP($A65,'Kursliste gesamt'!$A$10:$I$383,F$1,0)</f>
        <v>9</v>
      </c>
      <c r="G65" s="95">
        <f>VLOOKUP($A65,'Kursliste gesamt'!$A$10:$I$383,G$1,0)</f>
        <v>135</v>
      </c>
      <c r="H65" s="95">
        <f>VLOOKUP($A65,'Kursliste gesamt'!$A$10:$I$383,H$1,0)</f>
        <v>54</v>
      </c>
      <c r="I65" s="95">
        <f>VLOOKUP($A65,'Kursliste gesamt'!$A$10:$I$383,I$1,0)</f>
        <v>81</v>
      </c>
    </row>
    <row r="66" spans="1:9" ht="24">
      <c r="A66" s="144" t="s">
        <v>445</v>
      </c>
      <c r="B66" s="143" t="s">
        <v>2</v>
      </c>
      <c r="C66" s="143" t="str">
        <f>VLOOKUP($A66,'Kursliste gesamt'!$A$10:$I$383,C$1,0)</f>
        <v>Das Engelberger Tal - ein idealer ausserschulischer Lernort</v>
      </c>
      <c r="D66" s="143" t="str">
        <f>VLOOKUP($A66,'Kursliste gesamt'!$A$10:$I$383,D$1,0)</f>
        <v>Sa 15.6.24, 08.30 - 17.00 Uhr</v>
      </c>
      <c r="E66" s="143" t="str">
        <f>VLOOKUP($A66,'Kursliste gesamt'!$A$10:$I$383,E$1,0)</f>
        <v>Z 3</v>
      </c>
      <c r="F66" s="95">
        <f>VLOOKUP($A66,'Kursliste gesamt'!$A$10:$I$383,F$1,0)</f>
        <v>8.5</v>
      </c>
      <c r="G66" s="95">
        <f>VLOOKUP($A66,'Kursliste gesamt'!$A$10:$I$383,G$1,0)</f>
        <v>127.5</v>
      </c>
      <c r="H66" s="95">
        <f>VLOOKUP($A66,'Kursliste gesamt'!$A$10:$I$383,H$1,0)</f>
        <v>51</v>
      </c>
      <c r="I66" s="95">
        <f>VLOOKUP($A66,'Kursliste gesamt'!$A$10:$I$383,I$1,0)</f>
        <v>76.5</v>
      </c>
    </row>
    <row r="67" spans="1:9" ht="24">
      <c r="A67" s="144" t="s">
        <v>446</v>
      </c>
      <c r="B67" s="143" t="s">
        <v>2</v>
      </c>
      <c r="C67" s="143" t="str">
        <f>VLOOKUP($A67,'Kursliste gesamt'!$A$10:$I$383,C$1,0)</f>
        <v>Das Sensler Oberland und der Schwarzsee - fernab der Innerschweiz</v>
      </c>
      <c r="D67" s="143" t="str">
        <f>VLOOKUP($A67,'Kursliste gesamt'!$A$10:$I$383,D$1,0)</f>
        <v>Sa 22.6.24, 08.30 - 17.00 Uhr</v>
      </c>
      <c r="E67" s="143" t="str">
        <f>VLOOKUP($A67,'Kursliste gesamt'!$A$10:$I$383,E$1,0)</f>
        <v>Z 2 + 3</v>
      </c>
      <c r="F67" s="95">
        <f>VLOOKUP($A67,'Kursliste gesamt'!$A$10:$I$383,F$1,0)</f>
        <v>8.5</v>
      </c>
      <c r="G67" s="95">
        <f>VLOOKUP($A67,'Kursliste gesamt'!$A$10:$I$383,G$1,0)</f>
        <v>127.5</v>
      </c>
      <c r="H67" s="95">
        <f>VLOOKUP($A67,'Kursliste gesamt'!$A$10:$I$383,H$1,0)</f>
        <v>51</v>
      </c>
      <c r="I67" s="95">
        <f>VLOOKUP($A67,'Kursliste gesamt'!$A$10:$I$383,I$1,0)</f>
        <v>76.5</v>
      </c>
    </row>
    <row r="68" spans="1:9" ht="24">
      <c r="A68" s="144" t="s">
        <v>448</v>
      </c>
      <c r="B68" s="143" t="s">
        <v>2</v>
      </c>
      <c r="C68" s="143" t="str">
        <f>VLOOKUP($A68,'Kursliste gesamt'!$A$10:$I$383,C$1,0)</f>
        <v>Arvigrat-Überschreitung aus dem Sarner Aa-Tal</v>
      </c>
      <c r="D68" s="143" t="str">
        <f>VLOOKUP($A68,'Kursliste gesamt'!$A$10:$I$383,D$1,0)</f>
        <v>Sa 29.6.24, 08.30 - 17.00 Uhr</v>
      </c>
      <c r="E68" s="143" t="str">
        <f>VLOOKUP($A68,'Kursliste gesamt'!$A$10:$I$383,E$1,0)</f>
        <v>Z 3</v>
      </c>
      <c r="F68" s="95">
        <f>VLOOKUP($A68,'Kursliste gesamt'!$A$10:$I$383,F$1,0)</f>
        <v>8.5</v>
      </c>
      <c r="G68" s="95">
        <f>VLOOKUP($A68,'Kursliste gesamt'!$A$10:$I$383,G$1,0)</f>
        <v>127.5</v>
      </c>
      <c r="H68" s="95">
        <f>VLOOKUP($A68,'Kursliste gesamt'!$A$10:$I$383,H$1,0)</f>
        <v>51</v>
      </c>
      <c r="I68" s="95">
        <f>VLOOKUP($A68,'Kursliste gesamt'!$A$10:$I$383,I$1,0)</f>
        <v>76.5</v>
      </c>
    </row>
    <row r="69" spans="1:9">
      <c r="A69" s="144" t="s">
        <v>304</v>
      </c>
      <c r="B69" s="143" t="s">
        <v>2</v>
      </c>
      <c r="C69" s="143" t="str">
        <f>VLOOKUP($A69,'Kursliste gesamt'!$A$10:$I$383,C$1,0)</f>
        <v>beWErbung aktuell</v>
      </c>
      <c r="D69" s="143" t="str">
        <f>VLOOKUP($A69,'Kursliste gesamt'!$A$10:$I$383,D$1,0)</f>
        <v>Mi 28.2.24, 13.30 - 16.30 Uhr</v>
      </c>
      <c r="E69" s="143" t="str">
        <f>VLOOKUP($A69,'Kursliste gesamt'!$A$10:$I$383,E$1,0)</f>
        <v>Z 3, SHP</v>
      </c>
      <c r="F69" s="95">
        <f>VLOOKUP($A69,'Kursliste gesamt'!$A$10:$I$383,F$1,0)</f>
        <v>3</v>
      </c>
      <c r="G69" s="95">
        <f>VLOOKUP($A69,'Kursliste gesamt'!$A$10:$I$383,G$1,0)</f>
        <v>45</v>
      </c>
      <c r="H69" s="95">
        <f>VLOOKUP($A69,'Kursliste gesamt'!$A$10:$I$383,H$1,0)</f>
        <v>18</v>
      </c>
      <c r="I69" s="95">
        <f>VLOOKUP($A69,'Kursliste gesamt'!$A$10:$I$383,I$1,0)</f>
        <v>27</v>
      </c>
    </row>
    <row r="70" spans="1:9" ht="23.85" customHeight="1">
      <c r="A70" s="143" t="s">
        <v>232</v>
      </c>
      <c r="B70" s="143" t="s">
        <v>2</v>
      </c>
      <c r="C70" s="143" t="str">
        <f>VLOOKUP($A70,'Kursliste gesamt'!$A$10:$I$383,C$1,0)</f>
        <v>CHALK Lettering - weiss auf schwarz</v>
      </c>
      <c r="D70" s="143" t="str">
        <f>VLOOKUP($A70,'Kursliste gesamt'!$A$10:$I$383,D$1,0)</f>
        <v>Mo 23,.10., 6.11.23, 17.30 - 21.00 Uhr</v>
      </c>
      <c r="E70" s="143" t="str">
        <f>VLOOKUP($A70,'Kursliste gesamt'!$A$10:$I$383,E$1,0)</f>
        <v>LP</v>
      </c>
      <c r="F70" s="95">
        <f>VLOOKUP($A70,'Kursliste gesamt'!$A$10:$I$383,F$1,0)</f>
        <v>7</v>
      </c>
      <c r="G70" s="95">
        <f>VLOOKUP($A70,'Kursliste gesamt'!$A$10:$I$383,G$1,0)</f>
        <v>105</v>
      </c>
      <c r="H70" s="95">
        <f>VLOOKUP($A70,'Kursliste gesamt'!$A$10:$I$383,H$1,0)</f>
        <v>42</v>
      </c>
      <c r="I70" s="95">
        <f>VLOOKUP($A70,'Kursliste gesamt'!$A$10:$I$383,I$1,0)</f>
        <v>63</v>
      </c>
    </row>
    <row r="71" spans="1:9">
      <c r="A71" s="143" t="s">
        <v>233</v>
      </c>
      <c r="B71" s="143" t="s">
        <v>2</v>
      </c>
      <c r="C71" s="143" t="str">
        <f>VLOOKUP($A71,'Kursliste gesamt'!$A$10:$I$383,C$1,0)</f>
        <v>Sketchnotes ohne wenn und aber…</v>
      </c>
      <c r="D71" s="143" t="str">
        <f>VLOOKUP($A71,'Kursliste gesamt'!$A$10:$I$383,D$1,0)</f>
        <v>Mi 8.11., 15.11.23, 13.30 - 17.00 Uhr</v>
      </c>
      <c r="E71" s="143" t="str">
        <f>VLOOKUP($A71,'Kursliste gesamt'!$A$10:$I$383,E$1,0)</f>
        <v>LP</v>
      </c>
      <c r="F71" s="95">
        <f>VLOOKUP($A71,'Kursliste gesamt'!$A$10:$I$383,F$1,0)</f>
        <v>7</v>
      </c>
      <c r="G71" s="95">
        <f>VLOOKUP($A71,'Kursliste gesamt'!$A$10:$I$383,G$1,0)</f>
        <v>105</v>
      </c>
      <c r="H71" s="95">
        <f>VLOOKUP($A71,'Kursliste gesamt'!$A$10:$I$383,H$1,0)</f>
        <v>42</v>
      </c>
      <c r="I71" s="95">
        <f>VLOOKUP($A71,'Kursliste gesamt'!$A$10:$I$383,I$1,0)</f>
        <v>63</v>
      </c>
    </row>
    <row r="72" spans="1:9">
      <c r="A72" s="143" t="s">
        <v>152</v>
      </c>
      <c r="B72" s="143" t="s">
        <v>2</v>
      </c>
      <c r="C72" s="143" t="str">
        <f>VLOOKUP($A72,'Kursliste gesamt'!$A$10:$I$383,C$1,0)</f>
        <v>Sketchnotes durch das Schuljahr</v>
      </c>
      <c r="D72" s="143" t="str">
        <f>VLOOKUP($A72,'Kursliste gesamt'!$A$10:$I$383,D$1,0)</f>
        <v>Mi 29.11.23,, 6.12.23, 13.30 - 17.00 Uhr</v>
      </c>
      <c r="E72" s="143" t="str">
        <f>VLOOKUP($A72,'Kursliste gesamt'!$A$10:$I$383,E$1,0)</f>
        <v>LP</v>
      </c>
      <c r="F72" s="95">
        <f>VLOOKUP($A72,'Kursliste gesamt'!$A$10:$I$383,F$1,0)</f>
        <v>7</v>
      </c>
      <c r="G72" s="95">
        <f>VLOOKUP($A72,'Kursliste gesamt'!$A$10:$I$383,G$1,0)</f>
        <v>105</v>
      </c>
      <c r="H72" s="95">
        <f>VLOOKUP($A72,'Kursliste gesamt'!$A$10:$I$383,H$1,0)</f>
        <v>42</v>
      </c>
      <c r="I72" s="95">
        <f>VLOOKUP($A72,'Kursliste gesamt'!$A$10:$I$383,I$1,0)</f>
        <v>63</v>
      </c>
    </row>
    <row r="73" spans="1:9">
      <c r="A73" s="143" t="s">
        <v>197</v>
      </c>
      <c r="B73" s="143" t="s">
        <v>2</v>
      </c>
      <c r="C73" s="143" t="str">
        <f>VLOOKUP($A73,'Kursliste gesamt'!$A$10:$I$383,C$1,0)</f>
        <v>Handlettering, Brushlettering Schriftbilder</v>
      </c>
      <c r="D73" s="143" t="str">
        <f>VLOOKUP($A73,'Kursliste gesamt'!$A$10:$I$383,D$1,0)</f>
        <v>Mi 6.3., 13.3.24, 13.30 - 17.00 Uhr</v>
      </c>
      <c r="E73" s="143" t="str">
        <f>VLOOKUP($A73,'Kursliste gesamt'!$A$10:$I$383,E$1,0)</f>
        <v>LP</v>
      </c>
      <c r="F73" s="95">
        <f>VLOOKUP($A73,'Kursliste gesamt'!$A$10:$I$383,F$1,0)</f>
        <v>7</v>
      </c>
      <c r="G73" s="95">
        <f>VLOOKUP($A73,'Kursliste gesamt'!$A$10:$I$383,G$1,0)</f>
        <v>105</v>
      </c>
      <c r="H73" s="95">
        <f>VLOOKUP($A73,'Kursliste gesamt'!$A$10:$I$383,H$1,0)</f>
        <v>42</v>
      </c>
      <c r="I73" s="95">
        <f>VLOOKUP($A73,'Kursliste gesamt'!$A$10:$I$383,I$1,0)</f>
        <v>63</v>
      </c>
    </row>
    <row r="74" spans="1:9">
      <c r="A74" s="143" t="s">
        <v>454</v>
      </c>
      <c r="B74" s="143" t="s">
        <v>2</v>
      </c>
      <c r="C74" s="143" t="str">
        <f>VLOOKUP($A74,'Kursliste gesamt'!$A$10:$I$383,C$1,0)</f>
        <v>Auf den Punkt: Die Macht der Linie</v>
      </c>
      <c r="D74" s="143" t="str">
        <f>VLOOKUP($A74,'Kursliste gesamt'!$A$10:$I$383,D$1,0)</f>
        <v>Mi 22.5., 29.5.24, 13.30  - 17.00 Uhr</v>
      </c>
      <c r="E74" s="143" t="str">
        <f>VLOOKUP($A74,'Kursliste gesamt'!$A$10:$I$383,E$1,0)</f>
        <v>Z 2 + 3,  SEK II</v>
      </c>
      <c r="F74" s="95">
        <f>VLOOKUP($A74,'Kursliste gesamt'!$A$10:$I$383,F$1,0)</f>
        <v>7</v>
      </c>
      <c r="G74" s="95">
        <f>VLOOKUP($A74,'Kursliste gesamt'!$A$10:$I$383,G$1,0)</f>
        <v>105</v>
      </c>
      <c r="H74" s="95">
        <f>VLOOKUP($A74,'Kursliste gesamt'!$A$10:$I$383,H$1,0)</f>
        <v>42</v>
      </c>
      <c r="I74" s="95">
        <f>VLOOKUP($A74,'Kursliste gesamt'!$A$10:$I$383,I$1,0)</f>
        <v>63</v>
      </c>
    </row>
    <row r="75" spans="1:9" ht="24">
      <c r="A75" s="144" t="s">
        <v>65</v>
      </c>
      <c r="B75" s="143" t="s">
        <v>2</v>
      </c>
      <c r="C75" s="143" t="str">
        <f>VLOOKUP($A75,'Kursliste gesamt'!$A$10:$I$383,C$1,0)</f>
        <v>Weihnachtsatelier Textiles &amp; Technisches Gestalten</v>
      </c>
      <c r="D75" s="143" t="str">
        <f>VLOOKUP($A75,'Kursliste gesamt'!$A$10:$I$383,D$1,0)</f>
        <v>Fr 22.9.23, 18.00 - 21.00 Uhr, Sa 23.9.23, 09.00 - 16.00 Uhr</v>
      </c>
      <c r="E75" s="143" t="str">
        <f>VLOOKUP($A75,'Kursliste gesamt'!$A$10:$I$383,E$1,0)</f>
        <v>Z 1 - 3</v>
      </c>
      <c r="F75" s="95">
        <f>VLOOKUP($A75,'Kursliste gesamt'!$A$10:$I$383,F$1,0)</f>
        <v>12</v>
      </c>
      <c r="G75" s="95">
        <f>VLOOKUP($A75,'Kursliste gesamt'!$A$10:$I$383,G$1,0)</f>
        <v>180</v>
      </c>
      <c r="H75" s="95">
        <f>VLOOKUP($A75,'Kursliste gesamt'!$A$10:$I$383,H$1,0)</f>
        <v>72</v>
      </c>
      <c r="I75" s="95">
        <f>VLOOKUP($A75,'Kursliste gesamt'!$A$10:$I$383,I$1,0)</f>
        <v>108</v>
      </c>
    </row>
    <row r="76" spans="1:9" ht="24">
      <c r="A76" s="144" t="s">
        <v>66</v>
      </c>
      <c r="B76" s="143" t="s">
        <v>2</v>
      </c>
      <c r="C76" s="143" t="str">
        <f>VLOOKUP($A76,'Kursliste gesamt'!$A$10:$I$383,C$1,0)</f>
        <v>Skateboard selber bauen</v>
      </c>
      <c r="D76" s="143" t="str">
        <f>VLOOKUP($A76,'Kursliste gesamt'!$A$10:$I$383,D$1,0)</f>
        <v>Fr 1.3.24, 18.00 - 20.00 Uhr, Sa 2.3., 9.3.24, 09.00 - 16.30 Uhr</v>
      </c>
      <c r="E76" s="143" t="str">
        <f>VLOOKUP($A76,'Kursliste gesamt'!$A$10:$I$383,E$1,0)</f>
        <v>Z 3</v>
      </c>
      <c r="F76" s="95">
        <f>VLOOKUP($A76,'Kursliste gesamt'!$A$10:$I$383,F$1,0)</f>
        <v>15</v>
      </c>
      <c r="G76" s="95">
        <f>VLOOKUP($A76,'Kursliste gesamt'!$A$10:$I$383,G$1,0)</f>
        <v>225</v>
      </c>
      <c r="H76" s="95">
        <f>VLOOKUP($A76,'Kursliste gesamt'!$A$10:$I$383,H$1,0)</f>
        <v>90</v>
      </c>
      <c r="I76" s="95">
        <f>VLOOKUP($A76,'Kursliste gesamt'!$A$10:$I$383,I$1,0)</f>
        <v>135</v>
      </c>
    </row>
    <row r="77" spans="1:9" ht="24">
      <c r="A77" s="144" t="s">
        <v>458</v>
      </c>
      <c r="B77" s="143" t="s">
        <v>2</v>
      </c>
      <c r="C77" s="143" t="str">
        <f>VLOOKUP($A77,'Kursliste gesamt'!$A$10:$I$383,C$1,0)</f>
        <v>Faszination Epoxidharz</v>
      </c>
      <c r="D77" s="143" t="str">
        <f>VLOOKUP($A77,'Kursliste gesamt'!$A$10:$I$383,D$1,0)</f>
        <v>Sa 23.3.24, 09.00 - 16.00 Uhr, Mi 27.3.24, 14.00 - 17.00 Uhr</v>
      </c>
      <c r="E77" s="143" t="str">
        <f>VLOOKUP($A77,'Kursliste gesamt'!$A$10:$I$383,E$1,0)</f>
        <v>Z 2 + 3</v>
      </c>
      <c r="F77" s="95">
        <f>VLOOKUP($A77,'Kursliste gesamt'!$A$10:$I$383,F$1,0)</f>
        <v>9</v>
      </c>
      <c r="G77" s="95">
        <f>VLOOKUP($A77,'Kursliste gesamt'!$A$10:$I$383,G$1,0)</f>
        <v>135</v>
      </c>
      <c r="H77" s="95">
        <f>VLOOKUP($A77,'Kursliste gesamt'!$A$10:$I$383,H$1,0)</f>
        <v>54</v>
      </c>
      <c r="I77" s="95">
        <f>VLOOKUP($A77,'Kursliste gesamt'!$A$10:$I$383,I$1,0)</f>
        <v>81</v>
      </c>
    </row>
    <row r="78" spans="1:9" ht="24">
      <c r="A78" s="144" t="s">
        <v>460</v>
      </c>
      <c r="B78" s="143" t="s">
        <v>2</v>
      </c>
      <c r="C78" s="143" t="str">
        <f>VLOOKUP($A78,'Kursliste gesamt'!$A$10:$I$383,C$1,0)</f>
        <v>Gelatinedruck &amp; St.Gallerstickereien</v>
      </c>
      <c r="D78" s="143" t="str">
        <f>VLOOKUP($A78,'Kursliste gesamt'!$A$10:$I$383,D$1,0)</f>
        <v>Fr 19.4., 18.00 - 21.00 Uhr, Sa 20.4.24, 09.00 - 16.00 Uhr</v>
      </c>
      <c r="E78" s="143" t="str">
        <f>VLOOKUP($A78,'Kursliste gesamt'!$A$10:$I$383,E$1,0)</f>
        <v>Z 2 + 3</v>
      </c>
      <c r="F78" s="95">
        <f>VLOOKUP($A78,'Kursliste gesamt'!$A$10:$I$383,F$1,0)</f>
        <v>9</v>
      </c>
      <c r="G78" s="95">
        <f>VLOOKUP($A78,'Kursliste gesamt'!$A$10:$I$383,G$1,0)</f>
        <v>135</v>
      </c>
      <c r="H78" s="95">
        <f>VLOOKUP($A78,'Kursliste gesamt'!$A$10:$I$383,H$1,0)</f>
        <v>54</v>
      </c>
      <c r="I78" s="95">
        <f>VLOOKUP($A78,'Kursliste gesamt'!$A$10:$I$383,I$1,0)</f>
        <v>81</v>
      </c>
    </row>
    <row r="79" spans="1:9" ht="24">
      <c r="A79" s="144" t="s">
        <v>198</v>
      </c>
      <c r="B79" s="143" t="s">
        <v>2</v>
      </c>
      <c r="C79" s="143" t="str">
        <f>VLOOKUP($A79,'Kursliste gesamt'!$A$10:$I$383,C$1,0)</f>
        <v>MUSIKUNTERRICHTkonkret</v>
      </c>
      <c r="D79" s="143" t="str">
        <f>VLOOKUP($A79,'Kursliste gesamt'!$A$10:$I$383,D$1,0)</f>
        <v>Fr 1.9.23, 17.30 - 20.30, Sa 2.9.23, 09.00 - 13.00 Uhr</v>
      </c>
      <c r="E79" s="143" t="str">
        <f>VLOOKUP($A79,'Kursliste gesamt'!$A$10:$I$383,E$1,0)</f>
        <v>Z 3, MS II</v>
      </c>
      <c r="F79" s="95">
        <f>VLOOKUP($A79,'Kursliste gesamt'!$A$10:$I$383,F$1,0)</f>
        <v>7</v>
      </c>
      <c r="G79" s="95">
        <f>VLOOKUP($A79,'Kursliste gesamt'!$A$10:$I$383,G$1,0)</f>
        <v>105</v>
      </c>
      <c r="H79" s="95">
        <f>VLOOKUP($A79,'Kursliste gesamt'!$A$10:$I$383,H$1,0)</f>
        <v>42</v>
      </c>
      <c r="I79" s="95">
        <f>VLOOKUP($A79,'Kursliste gesamt'!$A$10:$I$383,I$1,0)</f>
        <v>63</v>
      </c>
    </row>
    <row r="80" spans="1:9">
      <c r="A80" s="144" t="s">
        <v>291</v>
      </c>
      <c r="B80" s="143" t="s">
        <v>2</v>
      </c>
      <c r="C80" s="143" t="str">
        <f>VLOOKUP($A80,'Kursliste gesamt'!$A$10:$I$383,C$1,0)</f>
        <v>Ukulelenspiel in der Klasse</v>
      </c>
      <c r="D80" s="143" t="str">
        <f>VLOOKUP($A80,'Kursliste gesamt'!$A$10:$I$383,D$1,0)</f>
        <v>Sa 20.1.24, 10.00 - 12.00 Uhr</v>
      </c>
      <c r="E80" s="143" t="str">
        <f>VLOOKUP($A80,'Kursliste gesamt'!$A$10:$I$383,E$1,0)</f>
        <v>LP</v>
      </c>
      <c r="F80" s="95">
        <f>VLOOKUP($A80,'Kursliste gesamt'!$A$10:$I$383,F$1,0)</f>
        <v>2</v>
      </c>
      <c r="G80" s="95">
        <f>VLOOKUP($A80,'Kursliste gesamt'!$A$10:$I$383,G$1,0)</f>
        <v>30</v>
      </c>
      <c r="H80" s="95">
        <f>VLOOKUP($A80,'Kursliste gesamt'!$A$10:$I$383,H$1,0)</f>
        <v>12</v>
      </c>
      <c r="I80" s="95">
        <f>VLOOKUP($A80,'Kursliste gesamt'!$A$10:$I$383,I$1,0)</f>
        <v>18</v>
      </c>
    </row>
    <row r="81" spans="1:9" ht="36">
      <c r="A81" s="144" t="s">
        <v>464</v>
      </c>
      <c r="B81" s="143" t="s">
        <v>2</v>
      </c>
      <c r="C81" s="143" t="str">
        <f>VLOOKUP($A81,'Kursliste gesamt'!$A$10:$I$383,C$1,0)</f>
        <v>«Rock/Pop/Rap-Werkstatt mit Bodygrooves, Cajon, Alltagsgegenständen, Boomwhacker &amp; Stimme»</v>
      </c>
      <c r="D81" s="143" t="str">
        <f>VLOOKUP($A81,'Kursliste gesamt'!$A$10:$I$383,D$1,0)</f>
        <v>Fr 8.3.24, 18.00 - 21.30 Uhr, Sa 9.3.24, 08.30 - 17.00 Uhr</v>
      </c>
      <c r="E81" s="143" t="str">
        <f>VLOOKUP($A81,'Kursliste gesamt'!$A$10:$I$383,E$1,0)</f>
        <v>Z 2 + 3, SEK II, SHP, PmT, Logo, DaZ</v>
      </c>
      <c r="F81" s="95">
        <f>VLOOKUP($A81,'Kursliste gesamt'!$A$10:$I$383,F$1,0)</f>
        <v>11</v>
      </c>
      <c r="G81" s="95">
        <f>VLOOKUP($A81,'Kursliste gesamt'!$A$10:$I$383,G$1,0)</f>
        <v>165</v>
      </c>
      <c r="H81" s="95">
        <f>VLOOKUP($A81,'Kursliste gesamt'!$A$10:$I$383,H$1,0)</f>
        <v>66</v>
      </c>
      <c r="I81" s="95">
        <f>VLOOKUP($A81,'Kursliste gesamt'!$A$10:$I$383,I$1,0)</f>
        <v>99</v>
      </c>
    </row>
    <row r="82" spans="1:9" ht="24">
      <c r="A82" s="144" t="s">
        <v>466</v>
      </c>
      <c r="B82" s="143" t="s">
        <v>2</v>
      </c>
      <c r="C82" s="143" t="str">
        <f>VLOOKUP($A82,'Kursliste gesamt'!$A$10:$I$383,C$1,0)</f>
        <v>Niederschwelliges Klassenmusizieren im Spielraum Rhythmus</v>
      </c>
      <c r="D82" s="143" t="str">
        <f>VLOOKUP($A82,'Kursliste gesamt'!$A$10:$I$383,D$1,0)</f>
        <v>Fr 19.4.24, 18.00 - 21.30 Uhr, Sa 20.4.24, 08.30 - 17.00 Uhr</v>
      </c>
      <c r="E82" s="143" t="str">
        <f>VLOOKUP($A82,'Kursliste gesamt'!$A$10:$I$383,E$1,0)</f>
        <v>Z 2 + 3, SEK II, SHP, PmT, Logo, DaZ</v>
      </c>
      <c r="F82" s="95">
        <f>VLOOKUP($A82,'Kursliste gesamt'!$A$10:$I$383,F$1,0)</f>
        <v>11</v>
      </c>
      <c r="G82" s="95">
        <f>VLOOKUP($A82,'Kursliste gesamt'!$A$10:$I$383,G$1,0)</f>
        <v>165</v>
      </c>
      <c r="H82" s="95">
        <f>VLOOKUP($A82,'Kursliste gesamt'!$A$10:$I$383,H$1,0)</f>
        <v>66</v>
      </c>
      <c r="I82" s="95">
        <f>VLOOKUP($A82,'Kursliste gesamt'!$A$10:$I$383,I$1,0)</f>
        <v>99</v>
      </c>
    </row>
    <row r="83" spans="1:9" ht="24">
      <c r="A83" s="143" t="s">
        <v>67</v>
      </c>
      <c r="B83" s="143" t="s">
        <v>2</v>
      </c>
      <c r="C83" s="143" t="str">
        <f>VLOOKUP($A83,'Kursliste gesamt'!$A$10:$I$383,C$1,0)</f>
        <v>Orientierungslauf - Übungsformen für drinnen und draussen</v>
      </c>
      <c r="D83" s="143" t="str">
        <f>VLOOKUP($A83,'Kursliste gesamt'!$A$10:$I$383,D$1,0)</f>
        <v>Mi 23.8.23, 13.30 - 17.00 Uhr</v>
      </c>
      <c r="E83" s="143" t="str">
        <f>VLOOKUP($A83,'Kursliste gesamt'!$A$10:$I$383,E$1,0)</f>
        <v>Z 2 + 3, SEK II</v>
      </c>
      <c r="F83" s="95">
        <f>VLOOKUP($A83,'Kursliste gesamt'!$A$10:$I$383,F$1,0)</f>
        <v>3.5</v>
      </c>
      <c r="G83" s="95">
        <f>VLOOKUP($A83,'Kursliste gesamt'!$A$10:$I$383,G$1,0)</f>
        <v>52.5</v>
      </c>
      <c r="H83" s="95">
        <f>VLOOKUP($A83,'Kursliste gesamt'!$A$10:$I$383,H$1,0)</f>
        <v>21</v>
      </c>
      <c r="I83" s="95">
        <f>VLOOKUP($A83,'Kursliste gesamt'!$A$10:$I$383,I$1,0)</f>
        <v>31.5</v>
      </c>
    </row>
    <row r="84" spans="1:9" ht="24">
      <c r="A84" s="144" t="s">
        <v>129</v>
      </c>
      <c r="B84" s="145" t="s">
        <v>2</v>
      </c>
      <c r="C84" s="143" t="str">
        <f>VLOOKUP($A84,'Kursliste gesamt'!$A$10:$I$383,C$1,0)</f>
        <v>Schwimmen: SLRG Grundausbildung See (für Brevet I, Basis Pool, Plus Pool)</v>
      </c>
      <c r="D84" s="143" t="str">
        <f>VLOOKUP($A84,'Kursliste gesamt'!$A$10:$I$383,D$1,0)</f>
        <v>Sa 26.8.23, 09.00 - 17.00 Uhr</v>
      </c>
      <c r="E84" s="143" t="str">
        <f>VLOOKUP($A84,'Kursliste gesamt'!$A$10:$I$383,E$1,0)</f>
        <v>LP mit SLRG-Brevet</v>
      </c>
      <c r="F84" s="95">
        <f>VLOOKUP($A84,'Kursliste gesamt'!$A$10:$I$383,F$1,0)</f>
        <v>8</v>
      </c>
      <c r="G84" s="95">
        <f>VLOOKUP($A84,'Kursliste gesamt'!$A$10:$I$383,G$1,0)</f>
        <v>120</v>
      </c>
      <c r="H84" s="95">
        <f>VLOOKUP($A84,'Kursliste gesamt'!$A$10:$I$383,H$1,0)</f>
        <v>48</v>
      </c>
      <c r="I84" s="95">
        <f>VLOOKUP($A84,'Kursliste gesamt'!$A$10:$I$383,I$1,0)</f>
        <v>72</v>
      </c>
    </row>
    <row r="85" spans="1:9">
      <c r="A85" s="144" t="s">
        <v>108</v>
      </c>
      <c r="B85" s="145" t="s">
        <v>2</v>
      </c>
      <c r="C85" s="143" t="str">
        <f>VLOOKUP($A85,'Kursliste gesamt'!$A$10:$I$383,C$1,0)</f>
        <v>Sportkompakt Weiterbildungstag 2023</v>
      </c>
      <c r="D85" s="143" t="str">
        <f>VLOOKUP($A85,'Kursliste gesamt'!$A$10:$I$383,D$1,0)</f>
        <v>Sa 21.10.23, 07.45 - 15.45 Uhr</v>
      </c>
      <c r="E85" s="143" t="str">
        <f>VLOOKUP($A85,'Kursliste gesamt'!$A$10:$I$383,E$1,0)</f>
        <v>LP</v>
      </c>
      <c r="F85" s="95">
        <f>VLOOKUP($A85,'Kursliste gesamt'!$A$10:$I$383,F$1,0)</f>
        <v>8</v>
      </c>
      <c r="G85" s="95">
        <f>VLOOKUP($A85,'Kursliste gesamt'!$A$10:$I$383,G$1,0)</f>
        <v>120</v>
      </c>
      <c r="H85" s="95">
        <f>VLOOKUP($A85,'Kursliste gesamt'!$A$10:$I$383,H$1,0)</f>
        <v>48</v>
      </c>
      <c r="I85" s="95">
        <f>VLOOKUP($A85,'Kursliste gesamt'!$A$10:$I$383,I$1,0)</f>
        <v>72</v>
      </c>
    </row>
    <row r="86" spans="1:9" ht="24">
      <c r="A86" s="144" t="s">
        <v>68</v>
      </c>
      <c r="B86" s="145" t="s">
        <v>2</v>
      </c>
      <c r="C86" s="143" t="str">
        <f>VLOOKUP($A86,'Kursliste gesamt'!$A$10:$I$383,C$1,0)</f>
        <v>Schwimmen: SLRG WK Pool - für Brevet I, Basis Pool, Plus Pool (ohne CPR)</v>
      </c>
      <c r="D86" s="143" t="str">
        <f>VLOOKUP($A86,'Kursliste gesamt'!$A$10:$I$383,D$1,0)</f>
        <v>Sa 23.3.24, 08.30 - 12.00 Uhr</v>
      </c>
      <c r="E86" s="143" t="str">
        <f>VLOOKUP($A86,'Kursliste gesamt'!$A$10:$I$383,E$1,0)</f>
        <v>LP mit SLRG-Brevet</v>
      </c>
      <c r="F86" s="95">
        <f>VLOOKUP($A86,'Kursliste gesamt'!$A$10:$I$383,F$1,0)</f>
        <v>3.5</v>
      </c>
      <c r="G86" s="95">
        <f>VLOOKUP($A86,'Kursliste gesamt'!$A$10:$I$383,G$1,0)</f>
        <v>52.5</v>
      </c>
      <c r="H86" s="95">
        <f>VLOOKUP($A86,'Kursliste gesamt'!$A$10:$I$383,H$1,0)</f>
        <v>21</v>
      </c>
      <c r="I86" s="95">
        <f>VLOOKUP($A86,'Kursliste gesamt'!$A$10:$I$383,I$1,0)</f>
        <v>31.5</v>
      </c>
    </row>
    <row r="87" spans="1:9">
      <c r="A87" s="144" t="s">
        <v>305</v>
      </c>
      <c r="B87" s="145" t="s">
        <v>2</v>
      </c>
      <c r="C87" s="143" t="str">
        <f>VLOOKUP($A87,'Kursliste gesamt'!$A$10:$I$383,C$1,0)</f>
        <v>SLRG Ausbildungskurs für Lehrpersonen</v>
      </c>
      <c r="D87" s="143" t="str">
        <f>VLOOKUP($A87,'Kursliste gesamt'!$A$10:$I$383,D$1,0)</f>
        <v>Sa 15.6., 22.6.24, 08.00 - 17.00 Uhr</v>
      </c>
      <c r="E87" s="143" t="str">
        <f>VLOOKUP($A87,'Kursliste gesamt'!$A$10:$I$383,E$1,0)</f>
        <v>LP</v>
      </c>
      <c r="F87" s="95">
        <f>VLOOKUP($A87,'Kursliste gesamt'!$A$10:$I$383,F$1,0)</f>
        <v>16</v>
      </c>
      <c r="G87" s="95">
        <f>VLOOKUP($A87,'Kursliste gesamt'!$A$10:$I$383,G$1,0)</f>
        <v>240</v>
      </c>
      <c r="H87" s="95">
        <f>VLOOKUP($A87,'Kursliste gesamt'!$A$10:$I$383,H$1,0)</f>
        <v>96</v>
      </c>
      <c r="I87" s="95">
        <f>VLOOKUP($A87,'Kursliste gesamt'!$A$10:$I$383,I$1,0)</f>
        <v>144</v>
      </c>
    </row>
    <row r="88" spans="1:9">
      <c r="A88" s="143" t="s">
        <v>130</v>
      </c>
      <c r="B88" s="145" t="s">
        <v>2</v>
      </c>
      <c r="C88" s="143" t="str">
        <f>VLOOKUP($A88,'Kursliste gesamt'!$A$10:$I$383,C$1,0)</f>
        <v>LernFilme im Unterricht</v>
      </c>
      <c r="D88" s="143" t="str">
        <f>VLOOKUP($A88,'Kursliste gesamt'!$A$10:$I$383,D$1,0)</f>
        <v>Sa 4.11.23, 09.30 - 16.00 Uhr</v>
      </c>
      <c r="E88" s="143" t="str">
        <f>VLOOKUP($A88,'Kursliste gesamt'!$A$10:$I$383,E$1,0)</f>
        <v>Z 1 (US) - 3, SEK II</v>
      </c>
      <c r="F88" s="95">
        <f>VLOOKUP($A88,'Kursliste gesamt'!$A$10:$I$383,F$1,0)</f>
        <v>5</v>
      </c>
      <c r="G88" s="95">
        <f>VLOOKUP($A88,'Kursliste gesamt'!$A$10:$I$383,G$1,0)</f>
        <v>75</v>
      </c>
      <c r="H88" s="95">
        <f>VLOOKUP($A88,'Kursliste gesamt'!$A$10:$I$383,H$1,0)</f>
        <v>30</v>
      </c>
      <c r="I88" s="95">
        <f>VLOOKUP($A88,'Kursliste gesamt'!$A$10:$I$383,I$1,0)</f>
        <v>45</v>
      </c>
    </row>
    <row r="89" spans="1:9">
      <c r="A89" s="143" t="s">
        <v>131</v>
      </c>
      <c r="B89" s="145" t="s">
        <v>2</v>
      </c>
      <c r="C89" s="143" t="str">
        <f>VLOOKUP($A89,'Kursliste gesamt'!$A$10:$I$383,C$1,0)</f>
        <v>Word - Tricks und Kniffs für den Alltag</v>
      </c>
      <c r="D89" s="143" t="str">
        <f>VLOOKUP($A89,'Kursliste gesamt'!$A$10:$I$383,D$1,0)</f>
        <v>Mi 25.10.23, 13.30 - 16.30 Uhr</v>
      </c>
      <c r="E89" s="143" t="str">
        <f>VLOOKUP($A89,'Kursliste gesamt'!$A$10:$I$383,E$1,0)</f>
        <v>Z 1 - 3</v>
      </c>
      <c r="F89" s="95">
        <f>VLOOKUP($A89,'Kursliste gesamt'!$A$10:$I$383,F$1,0)</f>
        <v>3</v>
      </c>
      <c r="G89" s="95">
        <f>VLOOKUP($A89,'Kursliste gesamt'!$A$10:$I$383,G$1,0)</f>
        <v>45</v>
      </c>
      <c r="H89" s="95">
        <f>VLOOKUP($A89,'Kursliste gesamt'!$A$10:$I$383,H$1,0)</f>
        <v>18</v>
      </c>
      <c r="I89" s="95">
        <f>VLOOKUP($A89,'Kursliste gesamt'!$A$10:$I$383,I$1,0)</f>
        <v>27</v>
      </c>
    </row>
    <row r="90" spans="1:9" ht="24">
      <c r="A90" s="143" t="s">
        <v>132</v>
      </c>
      <c r="B90" s="145" t="s">
        <v>2</v>
      </c>
      <c r="C90" s="143" t="str">
        <f>VLOOKUP($A90,'Kursliste gesamt'!$A$10:$I$383,C$1,0)</f>
        <v>Bildbearbeitung - praktische Ideen für den Unterricht</v>
      </c>
      <c r="D90" s="143" t="str">
        <f>VLOOKUP($A90,'Kursliste gesamt'!$A$10:$I$383,D$1,0)</f>
        <v>Mo 6.11.23, 17.00 - 20.00 Uhr</v>
      </c>
      <c r="E90" s="143" t="str">
        <f>VLOOKUP($A90,'Kursliste gesamt'!$A$10:$I$383,E$1,0)</f>
        <v>LP</v>
      </c>
      <c r="F90" s="95">
        <f>VLOOKUP($A90,'Kursliste gesamt'!$A$10:$I$383,F$1,0)</f>
        <v>3</v>
      </c>
      <c r="G90" s="95">
        <f>VLOOKUP($A90,'Kursliste gesamt'!$A$10:$I$383,G$1,0)</f>
        <v>45</v>
      </c>
      <c r="H90" s="95">
        <f>VLOOKUP($A90,'Kursliste gesamt'!$A$10:$I$383,H$1,0)</f>
        <v>18</v>
      </c>
      <c r="I90" s="95">
        <f>VLOOKUP($A90,'Kursliste gesamt'!$A$10:$I$383,I$1,0)</f>
        <v>27</v>
      </c>
    </row>
    <row r="91" spans="1:9">
      <c r="A91" s="143" t="s">
        <v>133</v>
      </c>
      <c r="B91" s="145" t="s">
        <v>2</v>
      </c>
      <c r="C91" s="143" t="str">
        <f>VLOOKUP($A91,'Kursliste gesamt'!$A$10:$I$383,C$1,0)</f>
        <v>Excel - Tricks und Kniffs für den Alltag</v>
      </c>
      <c r="D91" s="143" t="str">
        <f>VLOOKUP($A91,'Kursliste gesamt'!$A$10:$I$383,D$1,0)</f>
        <v>Mi 13.12.23, 13.30 - 16.30 Uhr</v>
      </c>
      <c r="E91" s="143" t="str">
        <f>VLOOKUP($A91,'Kursliste gesamt'!$A$10:$I$383,E$1,0)</f>
        <v>Z 1 - 3</v>
      </c>
      <c r="F91" s="95">
        <f>VLOOKUP($A91,'Kursliste gesamt'!$A$10:$I$383,F$1,0)</f>
        <v>3</v>
      </c>
      <c r="G91" s="95">
        <f>VLOOKUP($A91,'Kursliste gesamt'!$A$10:$I$383,G$1,0)</f>
        <v>45</v>
      </c>
      <c r="H91" s="95">
        <f>VLOOKUP($A91,'Kursliste gesamt'!$A$10:$I$383,H$1,0)</f>
        <v>18</v>
      </c>
      <c r="I91" s="95">
        <f>VLOOKUP($A91,'Kursliste gesamt'!$A$10:$I$383,I$1,0)</f>
        <v>27</v>
      </c>
    </row>
    <row r="92" spans="1:9" ht="24">
      <c r="A92" s="143" t="s">
        <v>134</v>
      </c>
      <c r="B92" s="145" t="s">
        <v>2</v>
      </c>
      <c r="C92" s="143" t="str">
        <f>VLOOKUP($A92,'Kursliste gesamt'!$A$10:$I$383,C$1,0)</f>
        <v>PowerPoint - kompetent und clever präsentieren</v>
      </c>
      <c r="D92" s="143" t="str">
        <f>VLOOKUP($A92,'Kursliste gesamt'!$A$10:$I$383,D$1,0)</f>
        <v>Mi 24.1.24, 13.30 - 16.30 Uhr</v>
      </c>
      <c r="E92" s="143" t="str">
        <f>VLOOKUP($A92,'Kursliste gesamt'!$A$10:$I$383,E$1,0)</f>
        <v>Z 1 - 3</v>
      </c>
      <c r="F92" s="95">
        <f>VLOOKUP($A92,'Kursliste gesamt'!$A$10:$I$383,F$1,0)</f>
        <v>3</v>
      </c>
      <c r="G92" s="95">
        <f>VLOOKUP($A92,'Kursliste gesamt'!$A$10:$I$383,G$1,0)</f>
        <v>45</v>
      </c>
      <c r="H92" s="95">
        <f>VLOOKUP($A92,'Kursliste gesamt'!$A$10:$I$383,H$1,0)</f>
        <v>18</v>
      </c>
      <c r="I92" s="95">
        <f>VLOOKUP($A92,'Kursliste gesamt'!$A$10:$I$383,I$1,0)</f>
        <v>27</v>
      </c>
    </row>
    <row r="93" spans="1:9">
      <c r="A93" s="143" t="s">
        <v>135</v>
      </c>
      <c r="B93" s="145" t="s">
        <v>2</v>
      </c>
      <c r="C93" s="143" t="str">
        <f>VLOOKUP($A93,'Kursliste gesamt'!$A$10:$I$383,C$1,0)</f>
        <v>Audioprojekte im Unterricht</v>
      </c>
      <c r="D93" s="143" t="str">
        <f>VLOOKUP($A93,'Kursliste gesamt'!$A$10:$I$383,D$1,0)</f>
        <v>Mo 4.3.24, 17.00 - 20.00 Uhr</v>
      </c>
      <c r="E93" s="143" t="str">
        <f>VLOOKUP($A93,'Kursliste gesamt'!$A$10:$I$383,E$1,0)</f>
        <v>LP</v>
      </c>
      <c r="F93" s="95">
        <f>VLOOKUP($A93,'Kursliste gesamt'!$A$10:$I$383,F$1,0)</f>
        <v>3</v>
      </c>
      <c r="G93" s="95">
        <f>VLOOKUP($A93,'Kursliste gesamt'!$A$10:$I$383,G$1,0)</f>
        <v>45</v>
      </c>
      <c r="H93" s="95">
        <f>VLOOKUP($A93,'Kursliste gesamt'!$A$10:$I$383,H$1,0)</f>
        <v>18</v>
      </c>
      <c r="I93" s="95">
        <f>VLOOKUP($A93,'Kursliste gesamt'!$A$10:$I$383,I$1,0)</f>
        <v>27</v>
      </c>
    </row>
    <row r="94" spans="1:9">
      <c r="A94" s="99" t="s">
        <v>135</v>
      </c>
      <c r="B94" s="145" t="s">
        <v>2</v>
      </c>
      <c r="C94" s="143" t="str">
        <f>VLOOKUP($A94,'Kursliste gesamt'!$A$10:$I$383,C$1,0)</f>
        <v>Audioprojekte im Unterricht</v>
      </c>
      <c r="D94" s="143" t="str">
        <f>VLOOKUP($A94,'Kursliste gesamt'!$A$10:$I$383,D$1,0)</f>
        <v>Mo 4.3.24, 17.00 - 20.00 Uhr</v>
      </c>
      <c r="E94" s="143" t="str">
        <f>VLOOKUP($A94,'Kursliste gesamt'!$A$10:$I$383,E$1,0)</f>
        <v>LP</v>
      </c>
      <c r="F94" s="95">
        <f>VLOOKUP($A94,'Kursliste gesamt'!$A$10:$I$383,F$1,0)</f>
        <v>3</v>
      </c>
      <c r="G94" s="95">
        <f>VLOOKUP($A94,'Kursliste gesamt'!$A$10:$I$383,G$1,0)</f>
        <v>45</v>
      </c>
      <c r="H94" s="95">
        <f>VLOOKUP($A94,'Kursliste gesamt'!$A$10:$I$383,H$1,0)</f>
        <v>18</v>
      </c>
      <c r="I94" s="95">
        <f>VLOOKUP($A94,'Kursliste gesamt'!$A$10:$I$383,I$1,0)</f>
        <v>27</v>
      </c>
    </row>
    <row r="95" spans="1:9" ht="48">
      <c r="A95" s="185" t="s">
        <v>1091</v>
      </c>
      <c r="B95" s="186" t="s">
        <v>2</v>
      </c>
      <c r="C95" s="187" t="s">
        <v>1092</v>
      </c>
      <c r="D95" s="187" t="s">
        <v>1093</v>
      </c>
      <c r="E95" s="187" t="s">
        <v>566</v>
      </c>
      <c r="F95" s="188">
        <v>3.5</v>
      </c>
      <c r="G95" s="189">
        <f>+F95*15</f>
        <v>52.5</v>
      </c>
      <c r="H95" s="189">
        <f t="shared" ref="H95" si="0">+G95*40%</f>
        <v>21</v>
      </c>
      <c r="I95" s="189">
        <f t="shared" ref="I95" si="1">+G95-H95</f>
        <v>31.5</v>
      </c>
    </row>
  </sheetData>
  <autoFilter ref="A1:G94" xr:uid="{00000000-0001-0000-0500-000000000000}"/>
  <sortState xmlns:xlrd2="http://schemas.microsoft.com/office/spreadsheetml/2017/richdata2" ref="A2:H83">
    <sortCondition ref="A2:A83"/>
  </sortState>
  <conditionalFormatting sqref="A1 A94 A96:A1048576">
    <cfRule type="duplicateValues" dxfId="142" priority="24"/>
  </conditionalFormatting>
  <conditionalFormatting sqref="A2:A17">
    <cfRule type="duplicateValues" dxfId="141" priority="23"/>
  </conditionalFormatting>
  <conditionalFormatting sqref="A2:A93">
    <cfRule type="duplicateValues" dxfId="140" priority="22"/>
  </conditionalFormatting>
  <conditionalFormatting sqref="A33:A50 A27:A31 A18:A24">
    <cfRule type="duplicateValues" dxfId="139" priority="21"/>
  </conditionalFormatting>
  <conditionalFormatting sqref="A26">
    <cfRule type="duplicateValues" dxfId="138" priority="20"/>
  </conditionalFormatting>
  <conditionalFormatting sqref="A25">
    <cfRule type="duplicateValues" dxfId="137" priority="19"/>
  </conditionalFormatting>
  <conditionalFormatting sqref="A25">
    <cfRule type="duplicateValues" dxfId="136" priority="18"/>
  </conditionalFormatting>
  <conditionalFormatting sqref="A32">
    <cfRule type="duplicateValues" dxfId="135" priority="17"/>
  </conditionalFormatting>
  <conditionalFormatting sqref="A51:A57">
    <cfRule type="duplicateValues" dxfId="134" priority="15"/>
  </conditionalFormatting>
  <conditionalFormatting sqref="A70:A82 A68 A51:A65">
    <cfRule type="duplicateValues" dxfId="133" priority="16"/>
  </conditionalFormatting>
  <conditionalFormatting sqref="A66">
    <cfRule type="duplicateValues" dxfId="132" priority="14"/>
  </conditionalFormatting>
  <conditionalFormatting sqref="A67">
    <cfRule type="duplicateValues" dxfId="131" priority="13"/>
  </conditionalFormatting>
  <conditionalFormatting sqref="A69">
    <cfRule type="duplicateValues" dxfId="130" priority="12"/>
  </conditionalFormatting>
  <conditionalFormatting sqref="A89 A91 A84">
    <cfRule type="duplicateValues" dxfId="129" priority="11"/>
  </conditionalFormatting>
  <conditionalFormatting sqref="A86">
    <cfRule type="duplicateValues" dxfId="128" priority="10"/>
  </conditionalFormatting>
  <conditionalFormatting sqref="A83">
    <cfRule type="duplicateValues" dxfId="127" priority="9"/>
  </conditionalFormatting>
  <conditionalFormatting sqref="A85">
    <cfRule type="duplicateValues" dxfId="126" priority="8"/>
  </conditionalFormatting>
  <conditionalFormatting sqref="A87">
    <cfRule type="duplicateValues" dxfId="125" priority="7"/>
  </conditionalFormatting>
  <conditionalFormatting sqref="A88">
    <cfRule type="duplicateValues" dxfId="124" priority="5"/>
  </conditionalFormatting>
  <conditionalFormatting sqref="A90">
    <cfRule type="duplicateValues" dxfId="123" priority="4"/>
  </conditionalFormatting>
  <conditionalFormatting sqref="A92">
    <cfRule type="duplicateValues" dxfId="122" priority="3"/>
  </conditionalFormatting>
  <conditionalFormatting sqref="A93">
    <cfRule type="duplicateValues" dxfId="121" priority="6"/>
  </conditionalFormatting>
  <conditionalFormatting sqref="A95">
    <cfRule type="duplicateValues" dxfId="1" priority="2"/>
  </conditionalFormatting>
  <conditionalFormatting sqref="A95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theme="9"/>
  </sheetPr>
  <dimension ref="A1:I95"/>
  <sheetViews>
    <sheetView topLeftCell="A13" zoomScale="110" zoomScaleNormal="110" workbookViewId="0">
      <selection activeCell="E30" sqref="E30"/>
    </sheetView>
  </sheetViews>
  <sheetFormatPr baseColWidth="10" defaultColWidth="11.42578125" defaultRowHeight="12.75"/>
  <cols>
    <col min="1" max="1" width="8.42578125" style="93" customWidth="1"/>
    <col min="2" max="2" width="5.85546875" style="93" customWidth="1"/>
    <col min="3" max="3" width="28.7109375" style="93" customWidth="1"/>
    <col min="4" max="5" width="25.7109375" style="96" customWidth="1"/>
    <col min="6" max="6" width="7.85546875" style="100" customWidth="1"/>
    <col min="7" max="16384" width="11.42578125" style="93"/>
  </cols>
  <sheetData>
    <row r="1" spans="1:9">
      <c r="A1" s="88" t="s">
        <v>22</v>
      </c>
      <c r="B1" s="89">
        <v>2</v>
      </c>
      <c r="C1" s="90">
        <v>3</v>
      </c>
      <c r="D1" s="90">
        <v>4</v>
      </c>
      <c r="E1" s="90">
        <v>5</v>
      </c>
      <c r="F1" s="98">
        <v>6</v>
      </c>
      <c r="G1" s="91">
        <v>7</v>
      </c>
      <c r="H1" s="92" t="s">
        <v>594</v>
      </c>
      <c r="I1" s="93">
        <v>9</v>
      </c>
    </row>
    <row r="2" spans="1:9" ht="24">
      <c r="A2" s="118" t="s">
        <v>69</v>
      </c>
      <c r="B2" s="94" t="s">
        <v>1</v>
      </c>
      <c r="C2" s="95" t="str">
        <f>VLOOKUP($A2,'Kursliste gesamt'!$A$10:$I$383,C$1,0)</f>
        <v>Einführungsveranstaltung für neue oder wiedereinsteigende Lehrpersonen</v>
      </c>
      <c r="D2" s="95" t="str">
        <f>VLOOKUP($A2,'Kursliste gesamt'!$A$10:$I$383,D$1,0)</f>
        <v>Mo 4.9.23, 17.30 - 19.00 Uhr</v>
      </c>
      <c r="E2" s="95" t="str">
        <f>VLOOKUP($A2,'Kursliste gesamt'!$A$10:$I$383,E$1,0)</f>
        <v>neue LP (nur OW)</v>
      </c>
      <c r="F2" s="95">
        <f>VLOOKUP($A2,'Kursliste gesamt'!$A$10:$I$383,F$1,0)</f>
        <v>2</v>
      </c>
      <c r="G2" s="95">
        <f>VLOOKUP($A2,'Kursliste gesamt'!$A$10:$I$383,G$1,0)</f>
        <v>30</v>
      </c>
      <c r="H2" s="95">
        <f>VLOOKUP($A2,'Kursliste gesamt'!$A$10:$I$383,H$1,0)</f>
        <v>0</v>
      </c>
      <c r="I2" s="95">
        <f>VLOOKUP($A2,'Kursliste gesamt'!$A$10:$I$383,I$1,0)</f>
        <v>0</v>
      </c>
    </row>
    <row r="3" spans="1:9" ht="24">
      <c r="A3" s="73" t="s">
        <v>239</v>
      </c>
      <c r="B3" s="94" t="s">
        <v>1</v>
      </c>
      <c r="C3" s="95" t="str">
        <f>VLOOKUP($A3,'Kursliste gesamt'!$A$10:$I$383,C$1,0)</f>
        <v>Vorstellung Jugend-, Familien- und Suchtberatung OW</v>
      </c>
      <c r="D3" s="95" t="str">
        <f>VLOOKUP($A3,'Kursliste gesamt'!$A$10:$I$383,D$1,0)</f>
        <v>Mi 8.11.23, 14.00 - 15.00 Uhr</v>
      </c>
      <c r="E3" s="95" t="str">
        <f>VLOOKUP($A3,'Kursliste gesamt'!$A$10:$I$383,E$1,0)</f>
        <v>neue LP (nur OW)</v>
      </c>
      <c r="F3" s="95">
        <f>VLOOKUP($A3,'Kursliste gesamt'!$A$10:$I$383,F$1,0)</f>
        <v>1</v>
      </c>
      <c r="G3" s="95">
        <f>VLOOKUP($A3,'Kursliste gesamt'!$A$10:$I$383,G$1,0)</f>
        <v>15</v>
      </c>
      <c r="H3" s="95">
        <f>VLOOKUP($A3,'Kursliste gesamt'!$A$10:$I$383,H$1,0)</f>
        <v>0</v>
      </c>
      <c r="I3" s="95">
        <f>VLOOKUP($A3,'Kursliste gesamt'!$A$10:$I$383,I$1,0)</f>
        <v>0</v>
      </c>
    </row>
    <row r="4" spans="1:9">
      <c r="A4" s="73" t="s">
        <v>240</v>
      </c>
      <c r="B4" s="94" t="s">
        <v>1</v>
      </c>
      <c r="C4" s="95" t="str">
        <f>VLOOKUP($A4,'Kursliste gesamt'!$A$10:$I$383,C$1,0)</f>
        <v>Vorstellung Schulpsychologischer Dienst OW</v>
      </c>
      <c r="D4" s="95" t="str">
        <f>VLOOKUP($A4,'Kursliste gesamt'!$A$10:$I$383,D$1,0)</f>
        <v>Mi 8.11.23, 14.00 - 15.00 Uhr</v>
      </c>
      <c r="E4" s="95" t="str">
        <f>VLOOKUP($A4,'Kursliste gesamt'!$A$10:$I$383,E$1,0)</f>
        <v>neue LP (nur OW)</v>
      </c>
      <c r="F4" s="95">
        <f>VLOOKUP($A4,'Kursliste gesamt'!$A$10:$I$383,F$1,0)</f>
        <v>1</v>
      </c>
      <c r="G4" s="95">
        <f>VLOOKUP($A4,'Kursliste gesamt'!$A$10:$I$383,G$1,0)</f>
        <v>15</v>
      </c>
      <c r="H4" s="95">
        <f>VLOOKUP($A4,'Kursliste gesamt'!$A$10:$I$383,H$1,0)</f>
        <v>0</v>
      </c>
      <c r="I4" s="95">
        <f>VLOOKUP($A4,'Kursliste gesamt'!$A$10:$I$383,I$1,0)</f>
        <v>0</v>
      </c>
    </row>
    <row r="5" spans="1:9" ht="24">
      <c r="A5" s="73" t="s">
        <v>238</v>
      </c>
      <c r="B5" s="94" t="s">
        <v>1</v>
      </c>
      <c r="C5" s="95" t="str">
        <f>VLOOKUP($A5,'Kursliste gesamt'!$A$10:$I$383,C$1,0)</f>
        <v>Vorstellung Psychomotorische Therapiestelle OW</v>
      </c>
      <c r="D5" s="95" t="str">
        <f>VLOOKUP($A5,'Kursliste gesamt'!$A$10:$I$383,D$1,0)</f>
        <v>Mi 8.11.23, 15.30 - 16.30 Uhr</v>
      </c>
      <c r="E5" s="95" t="str">
        <f>VLOOKUP($A5,'Kursliste gesamt'!$A$10:$I$383,E$1,0)</f>
        <v>neue LP (nur OW)</v>
      </c>
      <c r="F5" s="95">
        <f>VLOOKUP($A5,'Kursliste gesamt'!$A$10:$I$383,F$1,0)</f>
        <v>1</v>
      </c>
      <c r="G5" s="95">
        <f>VLOOKUP($A5,'Kursliste gesamt'!$A$10:$I$383,G$1,0)</f>
        <v>15</v>
      </c>
      <c r="H5" s="95">
        <f>VLOOKUP($A5,'Kursliste gesamt'!$A$10:$I$383,H$1,0)</f>
        <v>0</v>
      </c>
      <c r="I5" s="95">
        <f>VLOOKUP($A5,'Kursliste gesamt'!$A$10:$I$383,I$1,0)</f>
        <v>0</v>
      </c>
    </row>
    <row r="6" spans="1:9" ht="24">
      <c r="A6" s="73" t="s">
        <v>241</v>
      </c>
      <c r="B6" s="94" t="s">
        <v>1</v>
      </c>
      <c r="C6" s="95" t="str">
        <f>VLOOKUP($A6,'Kursliste gesamt'!$A$10:$I$383,C$1,0)</f>
        <v>Vorstellung Berufs- und Weiterbildungsberatung BWB</v>
      </c>
      <c r="D6" s="95" t="str">
        <f>VLOOKUP($A6,'Kursliste gesamt'!$A$10:$I$383,D$1,0)</f>
        <v>Mi 8.11.23, 14.00 - 15.00 Uhr</v>
      </c>
      <c r="E6" s="95" t="str">
        <f>VLOOKUP($A6,'Kursliste gesamt'!$A$10:$I$383,E$1,0)</f>
        <v>neue LP (nur OW)</v>
      </c>
      <c r="F6" s="95">
        <f>VLOOKUP($A6,'Kursliste gesamt'!$A$10:$I$383,F$1,0)</f>
        <v>1</v>
      </c>
      <c r="G6" s="95">
        <f>VLOOKUP($A6,'Kursliste gesamt'!$A$10:$I$383,G$1,0)</f>
        <v>15</v>
      </c>
      <c r="H6" s="95">
        <f>VLOOKUP($A6,'Kursliste gesamt'!$A$10:$I$383,H$1,0)</f>
        <v>0</v>
      </c>
      <c r="I6" s="95">
        <f>VLOOKUP($A6,'Kursliste gesamt'!$A$10:$I$383,I$1,0)</f>
        <v>0</v>
      </c>
    </row>
    <row r="7" spans="1:9">
      <c r="A7" s="73" t="s">
        <v>242</v>
      </c>
      <c r="B7" s="94" t="s">
        <v>1</v>
      </c>
      <c r="C7" s="95" t="str">
        <f>VLOOKUP($A7,'Kursliste gesamt'!$A$10:$I$383,C$1,0)</f>
        <v>Vorstellung Ergotherapie Zentrum</v>
      </c>
      <c r="D7" s="95" t="str">
        <f>VLOOKUP($A7,'Kursliste gesamt'!$A$10:$I$383,D$1,0)</f>
        <v>Mi 8.11.23, 14.00 - 15.00 Uhr</v>
      </c>
      <c r="E7" s="95" t="str">
        <f>VLOOKUP($A7,'Kursliste gesamt'!$A$10:$I$383,E$1,0)</f>
        <v>neue LP (nur OW)</v>
      </c>
      <c r="F7" s="95">
        <f>VLOOKUP($A7,'Kursliste gesamt'!$A$10:$I$383,F$1,0)</f>
        <v>1</v>
      </c>
      <c r="G7" s="95">
        <f>VLOOKUP($A7,'Kursliste gesamt'!$A$10:$I$383,G$1,0)</f>
        <v>15</v>
      </c>
      <c r="H7" s="95">
        <f>VLOOKUP($A7,'Kursliste gesamt'!$A$10:$I$383,H$1,0)</f>
        <v>0</v>
      </c>
      <c r="I7" s="95">
        <f>VLOOKUP($A7,'Kursliste gesamt'!$A$10:$I$383,I$1,0)</f>
        <v>0</v>
      </c>
    </row>
    <row r="8" spans="1:9">
      <c r="A8" s="123" t="s">
        <v>717</v>
      </c>
      <c r="B8" s="94" t="s">
        <v>1</v>
      </c>
      <c r="C8" s="95" t="str">
        <f>VLOOKUP($A8,'Kursliste gesamt'!$A$10:$I$383,C$1,0)</f>
        <v>Die gesunde Stimme</v>
      </c>
      <c r="D8" s="95" t="str">
        <f>VLOOKUP($A8,'Kursliste gesamt'!$A$10:$I$383,D$1,0)</f>
        <v>Do 7.9., 21.9.23, 18.00 - 20.00 Uhr</v>
      </c>
      <c r="E8" s="95" t="str">
        <f>VLOOKUP($A8,'Kursliste gesamt'!$A$10:$I$383,E$1,0)</f>
        <v>Alle</v>
      </c>
      <c r="F8" s="95">
        <f>VLOOKUP($A8,'Kursliste gesamt'!$A$10:$I$383,F$1,0)</f>
        <v>4</v>
      </c>
      <c r="G8" s="95">
        <f>VLOOKUP($A8,'Kursliste gesamt'!$A$10:$I$383,G$1,0)</f>
        <v>60</v>
      </c>
      <c r="H8" s="95">
        <f>VLOOKUP($A8,'Kursliste gesamt'!$A$10:$I$383,H$1,0)</f>
        <v>24</v>
      </c>
      <c r="I8" s="95">
        <f>VLOOKUP($A8,'Kursliste gesamt'!$A$10:$I$383,I$1,0)</f>
        <v>36</v>
      </c>
    </row>
    <row r="9" spans="1:9" ht="24">
      <c r="A9" s="123" t="s">
        <v>90</v>
      </c>
      <c r="B9" s="94" t="s">
        <v>1</v>
      </c>
      <c r="C9" s="95" t="str">
        <f>VLOOKUP($A9,'Kursliste gesamt'!$A$10:$I$383,C$1,0)</f>
        <v>Ein Notfall in der Schule, auf der Exkursion oder während der Schulverlegung</v>
      </c>
      <c r="D9" s="95" t="str">
        <f>VLOOKUP($A9,'Kursliste gesamt'!$A$10:$I$383,D$1,0)</f>
        <v>Sa 4.11.23, 08.00 - 12.00 Uhr</v>
      </c>
      <c r="E9" s="95" t="str">
        <f>VLOOKUP($A9,'Kursliste gesamt'!$A$10:$I$383,E$1,0)</f>
        <v>Alle</v>
      </c>
      <c r="F9" s="95">
        <f>VLOOKUP($A9,'Kursliste gesamt'!$A$10:$I$383,F$1,0)</f>
        <v>4</v>
      </c>
      <c r="G9" s="95">
        <f>VLOOKUP($A9,'Kursliste gesamt'!$A$10:$I$383,G$1,0)</f>
        <v>60</v>
      </c>
      <c r="H9" s="95">
        <f>VLOOKUP($A9,'Kursliste gesamt'!$A$10:$I$383,H$1,0)</f>
        <v>24</v>
      </c>
      <c r="I9" s="95">
        <f>VLOOKUP($A9,'Kursliste gesamt'!$A$10:$I$383,I$1,0)</f>
        <v>36</v>
      </c>
    </row>
    <row r="10" spans="1:9" ht="24">
      <c r="A10" s="73" t="s">
        <v>138</v>
      </c>
      <c r="B10" s="94" t="s">
        <v>1</v>
      </c>
      <c r="C10" s="95" t="str">
        <f>VLOOKUP($A10,'Kursliste gesamt'!$A$10:$I$383,C$1,0)</f>
        <v>Yoga - Körper und Geist zur Ruhe bringen</v>
      </c>
      <c r="D10" s="95" t="str">
        <f>VLOOKUP($A10,'Kursliste gesamt'!$A$10:$I$383,D$1,0)</f>
        <v>Fr 3.11., 10.11., 17.11., 24.11.23, 18.00 - 19.15 Uhr</v>
      </c>
      <c r="E10" s="95" t="str">
        <f>VLOOKUP($A10,'Kursliste gesamt'!$A$10:$I$383,E$1,0)</f>
        <v>LP</v>
      </c>
      <c r="F10" s="95">
        <f>VLOOKUP($A10,'Kursliste gesamt'!$A$10:$I$383,F$1,0)</f>
        <v>5</v>
      </c>
      <c r="G10" s="95">
        <f>VLOOKUP($A10,'Kursliste gesamt'!$A$10:$I$383,G$1,0)</f>
        <v>75</v>
      </c>
      <c r="H10" s="95">
        <f>VLOOKUP($A10,'Kursliste gesamt'!$A$10:$I$383,H$1,0)</f>
        <v>30</v>
      </c>
      <c r="I10" s="95">
        <f>VLOOKUP($A10,'Kursliste gesamt'!$A$10:$I$383,I$1,0)</f>
        <v>45</v>
      </c>
    </row>
    <row r="11" spans="1:9" ht="36">
      <c r="A11" s="73" t="s">
        <v>247</v>
      </c>
      <c r="B11" s="94" t="s">
        <v>1</v>
      </c>
      <c r="C11" s="95" t="str">
        <f>VLOOKUP($A11,'Kursliste gesamt'!$A$10:$I$383,C$1,0)</f>
        <v>Immer wieder diese Konflikte? Deeskalierende und lösungsorientierte Gesprächsführung</v>
      </c>
      <c r="D11" s="95" t="str">
        <f>VLOOKUP($A11,'Kursliste gesamt'!$A$10:$I$383,D$1,0)</f>
        <v>Sa 11.11.23, 09.00 - 16.30</v>
      </c>
      <c r="E11" s="95" t="str">
        <f>VLOOKUP($A11,'Kursliste gesamt'!$A$10:$I$383,E$1,0)</f>
        <v>LP</v>
      </c>
      <c r="F11" s="95">
        <f>VLOOKUP($A11,'Kursliste gesamt'!$A$10:$I$383,F$1,0)</f>
        <v>6</v>
      </c>
      <c r="G11" s="95">
        <f>VLOOKUP($A11,'Kursliste gesamt'!$A$10:$I$383,G$1,0)</f>
        <v>90</v>
      </c>
      <c r="H11" s="95">
        <f>VLOOKUP($A11,'Kursliste gesamt'!$A$10:$I$383,H$1,0)</f>
        <v>36</v>
      </c>
      <c r="I11" s="95">
        <f>VLOOKUP($A11,'Kursliste gesamt'!$A$10:$I$383,I$1,0)</f>
        <v>54</v>
      </c>
    </row>
    <row r="12" spans="1:9">
      <c r="A12" s="73" t="s">
        <v>91</v>
      </c>
      <c r="B12" s="94" t="s">
        <v>1</v>
      </c>
      <c r="C12" s="95" t="str">
        <f>VLOOKUP($A12,'Kursliste gesamt'!$A$10:$I$383,C$1,0)</f>
        <v>Sag es! Sich mutig Herausforderungen stellen</v>
      </c>
      <c r="D12" s="95" t="str">
        <f>VLOOKUP($A12,'Kursliste gesamt'!$A$10:$I$383,D$1,0)</f>
        <v>Sa 13.1., 20.1.24, 08.30 - 12.30 Uhr</v>
      </c>
      <c r="E12" s="95" t="str">
        <f>VLOOKUP($A12,'Kursliste gesamt'!$A$10:$I$383,E$1,0)</f>
        <v>Alle</v>
      </c>
      <c r="F12" s="95">
        <f>VLOOKUP($A12,'Kursliste gesamt'!$A$10:$I$383,F$1,0)</f>
        <v>8</v>
      </c>
      <c r="G12" s="95">
        <f>VLOOKUP($A12,'Kursliste gesamt'!$A$10:$I$383,G$1,0)</f>
        <v>120</v>
      </c>
      <c r="H12" s="95">
        <f>VLOOKUP($A12,'Kursliste gesamt'!$A$10:$I$383,H$1,0)</f>
        <v>48</v>
      </c>
      <c r="I12" s="95">
        <f>VLOOKUP($A12,'Kursliste gesamt'!$A$10:$I$383,I$1,0)</f>
        <v>72</v>
      </c>
    </row>
    <row r="13" spans="1:9" ht="24">
      <c r="A13" s="123" t="s">
        <v>171</v>
      </c>
      <c r="B13" s="94" t="s">
        <v>1</v>
      </c>
      <c r="C13" s="95" t="str">
        <f>VLOOKUP($A13,'Kursliste gesamt'!$A$10:$I$383,C$1,0)</f>
        <v>Kindesschutz in Zusammenarbeit mit der KESB</v>
      </c>
      <c r="D13" s="95" t="str">
        <f>VLOOKUP($A13,'Kursliste gesamt'!$A$10:$I$383,D$1,0)</f>
        <v>Do 25.1.24, 18.00 - 20.00 Uhr</v>
      </c>
      <c r="E13" s="95" t="str">
        <f>VLOOKUP($A13,'Kursliste gesamt'!$A$10:$I$383,E$1,0)</f>
        <v>Alle</v>
      </c>
      <c r="F13" s="95">
        <f>VLOOKUP($A13,'Kursliste gesamt'!$A$10:$I$383,F$1,0)</f>
        <v>2</v>
      </c>
      <c r="G13" s="95">
        <f>VLOOKUP($A13,'Kursliste gesamt'!$A$10:$I$383,G$1,0)</f>
        <v>30</v>
      </c>
      <c r="H13" s="95">
        <f>VLOOKUP($A13,'Kursliste gesamt'!$A$10:$I$383,H$1,0)</f>
        <v>12</v>
      </c>
      <c r="I13" s="95">
        <f>VLOOKUP($A13,'Kursliste gesamt'!$A$10:$I$383,I$1,0)</f>
        <v>18</v>
      </c>
    </row>
    <row r="14" spans="1:9" ht="36">
      <c r="A14" s="123" t="s">
        <v>722</v>
      </c>
      <c r="B14" s="94" t="s">
        <v>1</v>
      </c>
      <c r="C14" s="95" t="str">
        <f>VLOOKUP($A14,'Kursliste gesamt'!$A$10:$I$383,C$1,0)</f>
        <v>«Überzeugend auftreten dank Statuskompetenz» - wie Körper, Stimme und Sprache auf das Gegenüber wirken</v>
      </c>
      <c r="D14" s="95" t="str">
        <f>VLOOKUP($A14,'Kursliste gesamt'!$A$10:$I$383,D$1,0)</f>
        <v>Sa 2.9.23, 08.30 - 16.30 Uhr</v>
      </c>
      <c r="E14" s="95" t="str">
        <f>VLOOKUP($A14,'Kursliste gesamt'!$A$10:$I$383,E$1,0)</f>
        <v>Alle</v>
      </c>
      <c r="F14" s="95">
        <f>VLOOKUP($A14,'Kursliste gesamt'!$A$10:$I$383,F$1,0)</f>
        <v>6.5</v>
      </c>
      <c r="G14" s="95">
        <f>VLOOKUP($A14,'Kursliste gesamt'!$A$10:$I$383,G$1,0)</f>
        <v>97.5</v>
      </c>
      <c r="H14" s="95">
        <f>VLOOKUP($A14,'Kursliste gesamt'!$A$10:$I$383,H$1,0)</f>
        <v>39</v>
      </c>
      <c r="I14" s="95">
        <f>VLOOKUP($A14,'Kursliste gesamt'!$A$10:$I$383,I$1,0)</f>
        <v>58.5</v>
      </c>
    </row>
    <row r="15" spans="1:9">
      <c r="A15" s="123" t="s">
        <v>723</v>
      </c>
      <c r="B15" s="94" t="s">
        <v>1</v>
      </c>
      <c r="C15" s="95" t="str">
        <f>VLOOKUP($A15,'Kursliste gesamt'!$A$10:$I$383,C$1,0)</f>
        <v>Glückskompetenz im Berufsalltag</v>
      </c>
      <c r="D15" s="95" t="str">
        <f>VLOOKUP($A15,'Kursliste gesamt'!$A$10:$I$383,D$1,0)</f>
        <v>Sa 25.11., 2.12.23, 08.00 - 12.00 Uhr</v>
      </c>
      <c r="E15" s="95" t="str">
        <f>VLOOKUP($A15,'Kursliste gesamt'!$A$10:$I$383,E$1,0)</f>
        <v>Alle</v>
      </c>
      <c r="F15" s="95">
        <f>VLOOKUP($A15,'Kursliste gesamt'!$A$10:$I$383,F$1,0)</f>
        <v>8</v>
      </c>
      <c r="G15" s="95">
        <f>VLOOKUP($A15,'Kursliste gesamt'!$A$10:$I$383,G$1,0)</f>
        <v>120</v>
      </c>
      <c r="H15" s="95">
        <f>VLOOKUP($A15,'Kursliste gesamt'!$A$10:$I$383,H$1,0)</f>
        <v>48</v>
      </c>
      <c r="I15" s="95">
        <f>VLOOKUP($A15,'Kursliste gesamt'!$A$10:$I$383,I$1,0)</f>
        <v>72</v>
      </c>
    </row>
    <row r="16" spans="1:9">
      <c r="A16" s="123" t="s">
        <v>724</v>
      </c>
      <c r="B16" s="94" t="s">
        <v>1</v>
      </c>
      <c r="C16" s="95" t="str">
        <f>VLOOKUP($A16,'Kursliste gesamt'!$A$10:$I$383,C$1,0)</f>
        <v>Schwierige Gespräche im Schulalltag</v>
      </c>
      <c r="D16" s="95" t="str">
        <f>VLOOKUP($A16,'Kursliste gesamt'!$A$10:$I$383,D$1,0)</f>
        <v>Mi 15.11.23, 13.30 - 17.00 Uhr</v>
      </c>
      <c r="E16" s="95" t="str">
        <f>VLOOKUP($A16,'Kursliste gesamt'!$A$10:$I$383,E$1,0)</f>
        <v>Alle</v>
      </c>
      <c r="F16" s="95">
        <f>VLOOKUP($A16,'Kursliste gesamt'!$A$10:$I$383,F$1,0)</f>
        <v>3.5</v>
      </c>
      <c r="G16" s="95">
        <f>VLOOKUP($A16,'Kursliste gesamt'!$A$10:$I$383,G$1,0)</f>
        <v>52.5</v>
      </c>
      <c r="H16" s="95">
        <f>VLOOKUP($A16,'Kursliste gesamt'!$A$10:$I$383,H$1,0)</f>
        <v>21</v>
      </c>
      <c r="I16" s="95">
        <f>VLOOKUP($A16,'Kursliste gesamt'!$A$10:$I$383,I$1,0)</f>
        <v>31.5</v>
      </c>
    </row>
    <row r="17" spans="1:9" ht="24">
      <c r="A17" s="123" t="s">
        <v>333</v>
      </c>
      <c r="B17" s="94" t="s">
        <v>1</v>
      </c>
      <c r="C17" s="95" t="str">
        <f>VLOOKUP($A17,'Kursliste gesamt'!$A$10:$I$383,C$1,0)</f>
        <v>Datenschutz &amp; Schule: Geht das (zusammen)?</v>
      </c>
      <c r="D17" s="95" t="str">
        <f>VLOOKUP($A17,'Kursliste gesamt'!$A$10:$I$383,D$1,0)</f>
        <v>Mi 17.1.24, 13.30 - 16.30 Uhr</v>
      </c>
      <c r="E17" s="95" t="str">
        <f>VLOOKUP($A17,'Kursliste gesamt'!$A$10:$I$383,E$1,0)</f>
        <v>Alle</v>
      </c>
      <c r="F17" s="95">
        <f>VLOOKUP($A17,'Kursliste gesamt'!$A$10:$I$383,F$1,0)</f>
        <v>3</v>
      </c>
      <c r="G17" s="95">
        <f>VLOOKUP($A17,'Kursliste gesamt'!$A$10:$I$383,G$1,0)</f>
        <v>45</v>
      </c>
      <c r="H17" s="95">
        <f>VLOOKUP($A17,'Kursliste gesamt'!$A$10:$I$383,H$1,0)</f>
        <v>18</v>
      </c>
      <c r="I17" s="95">
        <f>VLOOKUP($A17,'Kursliste gesamt'!$A$10:$I$383,I$1,0)</f>
        <v>27</v>
      </c>
    </row>
    <row r="18" spans="1:9" ht="24">
      <c r="A18" s="123" t="s">
        <v>728</v>
      </c>
      <c r="B18" s="94" t="s">
        <v>1</v>
      </c>
      <c r="C18" s="95" t="str">
        <f>VLOOKUP($A18,'Kursliste gesamt'!$A$10:$I$383,C$1,0)</f>
        <v>Einführung &amp; Refresher IQES online - Neuheiten und Bewährtes kompakt vorgestellt</v>
      </c>
      <c r="D18" s="95" t="str">
        <f>VLOOKUP($A18,'Kursliste gesamt'!$A$10:$I$383,D$1,0)</f>
        <v>Mi 30.8.23, 13.30 - 15.30 Uhr</v>
      </c>
      <c r="E18" s="95" t="str">
        <f>VLOOKUP($A18,'Kursliste gesamt'!$A$10:$I$383,E$1,0)</f>
        <v>LP, SL</v>
      </c>
      <c r="F18" s="95">
        <f>VLOOKUP($A18,'Kursliste gesamt'!$A$10:$I$383,F$1,0)</f>
        <v>2</v>
      </c>
      <c r="G18" s="95">
        <f>VLOOKUP($A18,'Kursliste gesamt'!$A$10:$I$383,G$1,0)</f>
        <v>30</v>
      </c>
      <c r="H18" s="95">
        <f>VLOOKUP($A18,'Kursliste gesamt'!$A$10:$I$383,H$1,0)</f>
        <v>12</v>
      </c>
      <c r="I18" s="95">
        <f>VLOOKUP($A18,'Kursliste gesamt'!$A$10:$I$383,I$1,0)</f>
        <v>18</v>
      </c>
    </row>
    <row r="19" spans="1:9">
      <c r="A19" s="123" t="s">
        <v>139</v>
      </c>
      <c r="B19" s="94" t="s">
        <v>1</v>
      </c>
      <c r="C19" s="95" t="str">
        <f>VLOOKUP($A19,'Kursliste gesamt'!$A$10:$I$383,C$1,0)</f>
        <v>Klassenführung: Hinschauen und Handeln</v>
      </c>
      <c r="D19" s="95" t="str">
        <f>VLOOKUP($A19,'Kursliste gesamt'!$A$10:$I$383,D$1,0)</f>
        <v>Do 9.11., 23.11.23, 17.30 - 19.30 Uhr</v>
      </c>
      <c r="E19" s="95" t="str">
        <f>VLOOKUP($A19,'Kursliste gesamt'!$A$10:$I$383,E$1,0)</f>
        <v>LP</v>
      </c>
      <c r="F19" s="95">
        <f>VLOOKUP($A19,'Kursliste gesamt'!$A$10:$I$383,F$1,0)</f>
        <v>4</v>
      </c>
      <c r="G19" s="95">
        <f>VLOOKUP($A19,'Kursliste gesamt'!$A$10:$I$383,G$1,0)</f>
        <v>60</v>
      </c>
      <c r="H19" s="95">
        <f>VLOOKUP($A19,'Kursliste gesamt'!$A$10:$I$383,H$1,0)</f>
        <v>24</v>
      </c>
      <c r="I19" s="95">
        <f>VLOOKUP($A19,'Kursliste gesamt'!$A$10:$I$383,I$1,0)</f>
        <v>36</v>
      </c>
    </row>
    <row r="20" spans="1:9" ht="36">
      <c r="A20" s="123" t="s">
        <v>729</v>
      </c>
      <c r="B20" s="94" t="s">
        <v>1</v>
      </c>
      <c r="C20" s="95" t="str">
        <f>VLOOKUP($A20,'Kursliste gesamt'!$A$10:$I$383,C$1,0)</f>
        <v>«Wie geht's dir?» - praktische Umsetzung des Unterrichtsmoduls zur psychischen Gesundheit</v>
      </c>
      <c r="D20" s="95" t="str">
        <f>VLOOKUP($A20,'Kursliste gesamt'!$A$10:$I$383,D$1,0)</f>
        <v>Mi 13.9.23, 13.30 - 17.00 Uhr</v>
      </c>
      <c r="E20" s="95" t="str">
        <f>VLOOKUP($A20,'Kursliste gesamt'!$A$10:$I$383,E$1,0)</f>
        <v>Z 3</v>
      </c>
      <c r="F20" s="95">
        <f>VLOOKUP($A20,'Kursliste gesamt'!$A$10:$I$383,F$1,0)</f>
        <v>3.5</v>
      </c>
      <c r="G20" s="95">
        <f>VLOOKUP($A20,'Kursliste gesamt'!$A$10:$I$383,G$1,0)</f>
        <v>0</v>
      </c>
      <c r="H20" s="95">
        <f>VLOOKUP($A20,'Kursliste gesamt'!$A$10:$I$383,H$1,0)</f>
        <v>0</v>
      </c>
      <c r="I20" s="95">
        <f>VLOOKUP($A20,'Kursliste gesamt'!$A$10:$I$383,I$1,0)</f>
        <v>0</v>
      </c>
    </row>
    <row r="21" spans="1:9">
      <c r="A21" s="124" t="s">
        <v>730</v>
      </c>
      <c r="B21" s="94" t="s">
        <v>1</v>
      </c>
      <c r="C21" s="95" t="str">
        <f>VLOOKUP($A21,'Kursliste gesamt'!$A$10:$I$383,C$1,0)</f>
        <v xml:space="preserve">«Wir ziehen am selben Strick» </v>
      </c>
      <c r="D21" s="95" t="str">
        <f>VLOOKUP($A21,'Kursliste gesamt'!$A$10:$I$383,D$1,0)</f>
        <v>Sa 18.11.23, 08.30 - 17.00 Uhr</v>
      </c>
      <c r="E21" s="95" t="str">
        <f>VLOOKUP($A21,'Kursliste gesamt'!$A$10:$I$383,E$1,0)</f>
        <v>Alle</v>
      </c>
      <c r="F21" s="95">
        <f>VLOOKUP($A21,'Kursliste gesamt'!$A$10:$I$383,F$1,0)</f>
        <v>7</v>
      </c>
      <c r="G21" s="95">
        <f>VLOOKUP($A21,'Kursliste gesamt'!$A$10:$I$383,G$1,0)</f>
        <v>105</v>
      </c>
      <c r="H21" s="95">
        <f>VLOOKUP($A21,'Kursliste gesamt'!$A$10:$I$383,H$1,0)</f>
        <v>42</v>
      </c>
      <c r="I21" s="95">
        <f>VLOOKUP($A21,'Kursliste gesamt'!$A$10:$I$383,I$1,0)</f>
        <v>63</v>
      </c>
    </row>
    <row r="22" spans="1:9" ht="36">
      <c r="A22" s="78" t="s">
        <v>332</v>
      </c>
      <c r="B22" s="94" t="s">
        <v>1</v>
      </c>
      <c r="C22" s="95" t="str">
        <f>VLOOKUP($A22,'Kursliste gesamt'!$A$10:$I$383,C$1,0)</f>
        <v>Hurra, die Schule fängt an! - Übergänge in den Kindergarten und die erste Klasse bewusst gestalten</v>
      </c>
      <c r="D22" s="95" t="str">
        <f>VLOOKUP($A22,'Kursliste gesamt'!$A$10:$I$383,D$1,0)</f>
        <v>Mo 17.4.23, 13.30 - 17.00 Uhr</v>
      </c>
      <c r="E22" s="95" t="str">
        <f>VLOOKUP($A22,'Kursliste gesamt'!$A$10:$I$383,E$1,0)</f>
        <v>Z 1</v>
      </c>
      <c r="F22" s="95">
        <f>VLOOKUP($A22,'Kursliste gesamt'!$A$10:$I$383,F$1,0)</f>
        <v>3.5</v>
      </c>
      <c r="G22" s="95">
        <f>VLOOKUP($A22,'Kursliste gesamt'!$A$10:$I$383,G$1,0)</f>
        <v>52.5</v>
      </c>
      <c r="H22" s="95">
        <f>VLOOKUP($A22,'Kursliste gesamt'!$A$10:$I$383,H$1,0)</f>
        <v>21</v>
      </c>
      <c r="I22" s="95">
        <f>VLOOKUP($A22,'Kursliste gesamt'!$A$10:$I$383,I$1,0)</f>
        <v>31.5</v>
      </c>
    </row>
    <row r="23" spans="1:9" ht="36">
      <c r="A23" s="124" t="s">
        <v>92</v>
      </c>
      <c r="B23" s="94" t="s">
        <v>1</v>
      </c>
      <c r="C23" s="95" t="str">
        <f>VLOOKUP($A23,'Kursliste gesamt'!$A$10:$I$383,C$1,0)</f>
        <v>Schülerinnen und Schüler mit überdurchschnittlichen Leistungspotenzialen - Wie kann ich sie im Unterricht fördern?</v>
      </c>
      <c r="D23" s="95" t="str">
        <f>VLOOKUP($A23,'Kursliste gesamt'!$A$10:$I$383,D$1,0)</f>
        <v>Do 2.11., 16.11.23, 18.00 - 20.30 Uhr</v>
      </c>
      <c r="E23" s="95" t="str">
        <f>VLOOKUP($A23,'Kursliste gesamt'!$A$10:$I$383,E$1,0)</f>
        <v>Z 2, SHP</v>
      </c>
      <c r="F23" s="95">
        <f>VLOOKUP($A23,'Kursliste gesamt'!$A$10:$I$383,F$1,0)</f>
        <v>5</v>
      </c>
      <c r="G23" s="95">
        <f>VLOOKUP($A23,'Kursliste gesamt'!$A$10:$I$383,G$1,0)</f>
        <v>75</v>
      </c>
      <c r="H23" s="95">
        <f>VLOOKUP($A23,'Kursliste gesamt'!$A$10:$I$383,H$1,0)</f>
        <v>30</v>
      </c>
      <c r="I23" s="95">
        <f>VLOOKUP($A23,'Kursliste gesamt'!$A$10:$I$383,I$1,0)</f>
        <v>45</v>
      </c>
    </row>
    <row r="24" spans="1:9" ht="24">
      <c r="A24" s="73" t="s">
        <v>733</v>
      </c>
      <c r="B24" s="94" t="s">
        <v>1</v>
      </c>
      <c r="C24" s="95" t="str">
        <f>VLOOKUP($A24,'Kursliste gesamt'!$A$10:$I$383,C$1,0)</f>
        <v>Future Skills</v>
      </c>
      <c r="D24" s="95" t="str">
        <f>VLOOKUP($A24,'Kursliste gesamt'!$A$10:$I$383,D$1,0)</f>
        <v>Sa 24.2.24, 09.00 - 16.30 Uhr, Mi 20.3.24, 18.00 - 20.30 Uhr</v>
      </c>
      <c r="E24" s="95" t="str">
        <f>VLOOKUP($A24,'Kursliste gesamt'!$A$10:$I$383,E$1,0)</f>
        <v>Alle</v>
      </c>
      <c r="F24" s="95">
        <f>VLOOKUP($A24,'Kursliste gesamt'!$A$10:$I$383,F$1,0)</f>
        <v>9</v>
      </c>
      <c r="G24" s="95">
        <f>VLOOKUP($A24,'Kursliste gesamt'!$A$10:$I$383,G$1,0)</f>
        <v>135</v>
      </c>
      <c r="H24" s="95">
        <f>VLOOKUP($A24,'Kursliste gesamt'!$A$10:$I$383,H$1,0)</f>
        <v>54</v>
      </c>
      <c r="I24" s="95">
        <f>VLOOKUP($A24,'Kursliste gesamt'!$A$10:$I$383,I$1,0)</f>
        <v>81</v>
      </c>
    </row>
    <row r="25" spans="1:9">
      <c r="A25" s="73" t="s">
        <v>734</v>
      </c>
      <c r="B25" s="94" t="s">
        <v>1</v>
      </c>
      <c r="C25" s="95" t="str">
        <f>VLOOKUP($A25,'Kursliste gesamt'!$A$10:$I$383,C$1,0)</f>
        <v>Lernstrategien - weniger ist mehr</v>
      </c>
      <c r="D25" s="95" t="str">
        <f>VLOOKUP($A25,'Kursliste gesamt'!$A$10:$I$383,D$1,0)</f>
        <v>Mo 28.8., 11.9.23, 18.00 - 20.30 Uhr</v>
      </c>
      <c r="E25" s="95" t="str">
        <f>VLOOKUP($A25,'Kursliste gesamt'!$A$10:$I$383,E$1,0)</f>
        <v>Z 2 + 3</v>
      </c>
      <c r="F25" s="95">
        <f>VLOOKUP($A25,'Kursliste gesamt'!$A$10:$I$383,F$1,0)</f>
        <v>6</v>
      </c>
      <c r="G25" s="95">
        <f>VLOOKUP($A25,'Kursliste gesamt'!$A$10:$I$383,G$1,0)</f>
        <v>90</v>
      </c>
      <c r="H25" s="95">
        <f>VLOOKUP($A25,'Kursliste gesamt'!$A$10:$I$383,H$1,0)</f>
        <v>36</v>
      </c>
      <c r="I25" s="95">
        <f>VLOOKUP($A25,'Kursliste gesamt'!$A$10:$I$383,I$1,0)</f>
        <v>54</v>
      </c>
    </row>
    <row r="26" spans="1:9" ht="24">
      <c r="A26" s="73" t="s">
        <v>735</v>
      </c>
      <c r="B26" s="94" t="s">
        <v>1</v>
      </c>
      <c r="C26" s="95" t="str">
        <f>VLOOKUP($A26,'Kursliste gesamt'!$A$10:$I$383,C$1,0)</f>
        <v>Reduktion von Bildungsungleichheiten – Wie kann das gelingen?</v>
      </c>
      <c r="D26" s="95" t="str">
        <f>VLOOKUP($A26,'Kursliste gesamt'!$A$10:$I$383,D$1,0)</f>
        <v>Mi 13.9.23, 14.00 - 18.00 Uhr, Do 23,.11.23, 18.00- 20.00 Uhr</v>
      </c>
      <c r="E26" s="95" t="str">
        <f>VLOOKUP($A26,'Kursliste gesamt'!$A$10:$I$383,E$1,0)</f>
        <v>Z 2 + 3, SL</v>
      </c>
      <c r="F26" s="95">
        <f>VLOOKUP($A26,'Kursliste gesamt'!$A$10:$I$383,F$1,0)</f>
        <v>6</v>
      </c>
      <c r="G26" s="95">
        <f>VLOOKUP($A26,'Kursliste gesamt'!$A$10:$I$383,G$1,0)</f>
        <v>90</v>
      </c>
      <c r="H26" s="95">
        <f>VLOOKUP($A26,'Kursliste gesamt'!$A$10:$I$383,H$1,0)</f>
        <v>36</v>
      </c>
      <c r="I26" s="95">
        <f>VLOOKUP($A26,'Kursliste gesamt'!$A$10:$I$383,I$1,0)</f>
        <v>54</v>
      </c>
    </row>
    <row r="27" spans="1:9">
      <c r="A27" s="73" t="s">
        <v>234</v>
      </c>
      <c r="B27" s="94" t="s">
        <v>1</v>
      </c>
      <c r="C27" s="95" t="str">
        <f>VLOOKUP($A27,'Kursliste gesamt'!$A$10:$I$383,C$1,0)</f>
        <v>Das Lernen personalisieren</v>
      </c>
      <c r="D27" s="95" t="str">
        <f>VLOOKUP($A27,'Kursliste gesamt'!$A$10:$I$383,D$1,0)</f>
        <v>Sa 4.5.24, 08.30 - 16.30 Uhr</v>
      </c>
      <c r="E27" s="95" t="str">
        <f>VLOOKUP($A27,'Kursliste gesamt'!$A$10:$I$383,E$1,0)</f>
        <v>Alle</v>
      </c>
      <c r="F27" s="95">
        <f>VLOOKUP($A27,'Kursliste gesamt'!$A$10:$I$383,F$1,0)</f>
        <v>7</v>
      </c>
      <c r="G27" s="95">
        <f>VLOOKUP($A27,'Kursliste gesamt'!$A$10:$I$383,G$1,0)</f>
        <v>105</v>
      </c>
      <c r="H27" s="95">
        <f>VLOOKUP($A27,'Kursliste gesamt'!$A$10:$I$383,H$1,0)</f>
        <v>42</v>
      </c>
      <c r="I27" s="95">
        <f>VLOOKUP($A27,'Kursliste gesamt'!$A$10:$I$383,I$1,0)</f>
        <v>63</v>
      </c>
    </row>
    <row r="28" spans="1:9">
      <c r="A28" s="73" t="s">
        <v>140</v>
      </c>
      <c r="B28" s="94" t="s">
        <v>1</v>
      </c>
      <c r="C28" s="95" t="str">
        <f>VLOOKUP($A28,'Kursliste gesamt'!$A$10:$I$383,C$1,0)</f>
        <v>Psychische Gesundheit im Schulalltag</v>
      </c>
      <c r="D28" s="95" t="str">
        <f>VLOOKUP($A28,'Kursliste gesamt'!$A$10:$I$383,D$1,0)</f>
        <v>Mi 28.2.,i 13.3.24, 13.30 - 16.30 Uhr</v>
      </c>
      <c r="E28" s="95" t="str">
        <f>VLOOKUP($A28,'Kursliste gesamt'!$A$10:$I$383,E$1,0)</f>
        <v>Alle</v>
      </c>
      <c r="F28" s="95">
        <f>VLOOKUP($A28,'Kursliste gesamt'!$A$10:$I$383,F$1,0)</f>
        <v>6</v>
      </c>
      <c r="G28" s="95">
        <f>VLOOKUP($A28,'Kursliste gesamt'!$A$10:$I$383,G$1,0)</f>
        <v>0</v>
      </c>
      <c r="H28" s="95">
        <f>VLOOKUP($A28,'Kursliste gesamt'!$A$10:$I$383,H$1,0)</f>
        <v>0</v>
      </c>
      <c r="I28" s="95">
        <f>VLOOKUP($A28,'Kursliste gesamt'!$A$10:$I$383,I$1,0)</f>
        <v>0</v>
      </c>
    </row>
    <row r="29" spans="1:9">
      <c r="A29" s="73" t="s">
        <v>141</v>
      </c>
      <c r="B29" s="94" t="s">
        <v>1</v>
      </c>
      <c r="C29" s="95" t="str">
        <f>VLOOKUP($A29,'Kursliste gesamt'!$A$10:$I$383,C$1,0)</f>
        <v>Gehirngerecht - Lernen - Begleiten</v>
      </c>
      <c r="D29" s="95" t="str">
        <f>VLOOKUP($A29,'Kursliste gesamt'!$A$10:$I$383,D$1,0)</f>
        <v>Sa 27.1.24, 09.00 - 16.30 Uhr</v>
      </c>
      <c r="E29" s="95" t="str">
        <f>VLOOKUP($A29,'Kursliste gesamt'!$A$10:$I$383,E$1,0)</f>
        <v>LP</v>
      </c>
      <c r="F29" s="95">
        <f>VLOOKUP($A29,'Kursliste gesamt'!$A$10:$I$383,F$1,0)</f>
        <v>6.5</v>
      </c>
      <c r="G29" s="95">
        <f>VLOOKUP($A29,'Kursliste gesamt'!$A$10:$I$383,G$1,0)</f>
        <v>97.5</v>
      </c>
      <c r="H29" s="95">
        <f>VLOOKUP($A29,'Kursliste gesamt'!$A$10:$I$383,H$1,0)</f>
        <v>39</v>
      </c>
      <c r="I29" s="95">
        <f>VLOOKUP($A29,'Kursliste gesamt'!$A$10:$I$383,I$1,0)</f>
        <v>58.5</v>
      </c>
    </row>
    <row r="30" spans="1:9" ht="24">
      <c r="A30" s="123" t="s">
        <v>738</v>
      </c>
      <c r="B30" s="94" t="s">
        <v>1</v>
      </c>
      <c r="C30" s="95" t="str">
        <f>VLOOKUP($A30,'Kursliste gesamt'!$A$10:$I$383,C$1,0)</f>
        <v>Überfachliche Kompetenzen stärken</v>
      </c>
      <c r="D30" s="95" t="str">
        <f>VLOOKUP($A30,'Kursliste gesamt'!$A$10:$I$383,D$1,0)</f>
        <v>Holkurs - Termine nach Vereinbarung</v>
      </c>
      <c r="E30" s="95" t="str">
        <f>VLOOKUP($A30,'Kursliste gesamt'!$A$10:$I$383,E$1,0)</f>
        <v>Z 1 - 3, SEK II (TN Zahl mind. 10 Personen)</v>
      </c>
      <c r="F30" s="95">
        <f>VLOOKUP($A30,'Kursliste gesamt'!$A$10:$I$383,F$1,0)</f>
        <v>7</v>
      </c>
      <c r="G30" s="95">
        <f>VLOOKUP($A30,'Kursliste gesamt'!$A$10:$I$383,G$1,0)</f>
        <v>175</v>
      </c>
      <c r="H30" s="95">
        <f>VLOOKUP($A30,'Kursliste gesamt'!$A$10:$I$383,H$1,0)</f>
        <v>70</v>
      </c>
      <c r="I30" s="95">
        <f>VLOOKUP($A30,'Kursliste gesamt'!$A$10:$I$383,I$1,0)</f>
        <v>105</v>
      </c>
    </row>
    <row r="31" spans="1:9" ht="24">
      <c r="A31" s="123" t="s">
        <v>93</v>
      </c>
      <c r="B31" s="94" t="s">
        <v>1</v>
      </c>
      <c r="C31" s="95" t="str">
        <f>VLOOKUP($A31,'Kursliste gesamt'!$A$10:$I$383,C$1,0)</f>
        <v>Rituale und Routinen - entspannter unterrichten</v>
      </c>
      <c r="D31" s="95" t="str">
        <f>VLOOKUP($A31,'Kursliste gesamt'!$A$10:$I$383,D$1,0)</f>
        <v>Do 7.3., 21.3.24, 17.30 - 19.30 Uhr</v>
      </c>
      <c r="E31" s="95" t="str">
        <f>VLOOKUP($A31,'Kursliste gesamt'!$A$10:$I$383,E$1,0)</f>
        <v>LP</v>
      </c>
      <c r="F31" s="95">
        <f>VLOOKUP($A31,'Kursliste gesamt'!$A$10:$I$383,F$1,0)</f>
        <v>4</v>
      </c>
      <c r="G31" s="95">
        <f>VLOOKUP($A31,'Kursliste gesamt'!$A$10:$I$383,G$1,0)</f>
        <v>60</v>
      </c>
      <c r="H31" s="95">
        <f>VLOOKUP($A31,'Kursliste gesamt'!$A$10:$I$383,H$1,0)</f>
        <v>24</v>
      </c>
      <c r="I31" s="95">
        <f>VLOOKUP($A31,'Kursliste gesamt'!$A$10:$I$383,I$1,0)</f>
        <v>36</v>
      </c>
    </row>
    <row r="32" spans="1:9" ht="24">
      <c r="A32" s="123" t="s">
        <v>94</v>
      </c>
      <c r="B32" s="94" t="s">
        <v>1</v>
      </c>
      <c r="C32" s="95" t="str">
        <f>VLOOKUP($A32,'Kursliste gesamt'!$A$10:$I$383,C$1,0)</f>
        <v>Spielzeugfreier Kindergarten - weniger ist mehr</v>
      </c>
      <c r="D32" s="95" t="str">
        <f>VLOOKUP($A32,'Kursliste gesamt'!$A$10:$I$383,D$1,0)</f>
        <v>Do 7.9.23, 17.00 - 20.00 Uhr</v>
      </c>
      <c r="E32" s="95" t="str">
        <f>VLOOKUP($A32,'Kursliste gesamt'!$A$10:$I$383,E$1,0)</f>
        <v>KG, SHP, DaZ, SL</v>
      </c>
      <c r="F32" s="95">
        <f>VLOOKUP($A32,'Kursliste gesamt'!$A$10:$I$383,F$1,0)</f>
        <v>3</v>
      </c>
      <c r="G32" s="95">
        <f>VLOOKUP($A32,'Kursliste gesamt'!$A$10:$I$383,G$1,0)</f>
        <v>0</v>
      </c>
      <c r="H32" s="95">
        <f>VLOOKUP($A32,'Kursliste gesamt'!$A$10:$I$383,H$1,0)</f>
        <v>0</v>
      </c>
      <c r="I32" s="95">
        <f>VLOOKUP($A32,'Kursliste gesamt'!$A$10:$I$383,I$1,0)</f>
        <v>0</v>
      </c>
    </row>
    <row r="33" spans="1:9" ht="48">
      <c r="A33" s="123" t="s">
        <v>172</v>
      </c>
      <c r="B33" s="94" t="s">
        <v>1</v>
      </c>
      <c r="C33" s="95" t="str">
        <f>VLOOKUP($A33,'Kursliste gesamt'!$A$10:$I$383,C$1,0)</f>
        <v>Phonologische Bewusstheit - das Lehrmittel "Hörschlau 1,2,3" kennen lernen und dazu Werkstätte mit vielfältigen Übungsmaterialien herstellen</v>
      </c>
      <c r="D33" s="95" t="str">
        <f>VLOOKUP($A33,'Kursliste gesamt'!$A$10:$I$383,D$1,0)</f>
        <v>Do 14.9.23, 18.00 - 20.00 Uhr, Sa 11.11.23, 08.30 - 17.00 Uhr</v>
      </c>
      <c r="E33" s="95" t="str">
        <f>VLOOKUP($A33,'Kursliste gesamt'!$A$10:$I$383,E$1,0)</f>
        <v>KG, SHP</v>
      </c>
      <c r="F33" s="95">
        <f>VLOOKUP($A33,'Kursliste gesamt'!$A$10:$I$383,F$1,0)</f>
        <v>12</v>
      </c>
      <c r="G33" s="95">
        <f>VLOOKUP($A33,'Kursliste gesamt'!$A$10:$I$383,G$1,0)</f>
        <v>180</v>
      </c>
      <c r="H33" s="95">
        <f>VLOOKUP($A33,'Kursliste gesamt'!$A$10:$I$383,H$1,0)</f>
        <v>72</v>
      </c>
      <c r="I33" s="95">
        <f>VLOOKUP($A33,'Kursliste gesamt'!$A$10:$I$383,I$1,0)</f>
        <v>108</v>
      </c>
    </row>
    <row r="34" spans="1:9">
      <c r="A34" s="123" t="s">
        <v>173</v>
      </c>
      <c r="B34" s="94" t="s">
        <v>1</v>
      </c>
      <c r="C34" s="95" t="str">
        <f>VLOOKUP($A34,'Kursliste gesamt'!$A$10:$I$383,C$1,0)</f>
        <v>Frühe Sprachförderung im Kindergarten</v>
      </c>
      <c r="D34" s="95" t="str">
        <f>VLOOKUP($A34,'Kursliste gesamt'!$A$10:$I$383,D$1,0)</f>
        <v>Sa 2.9., 4.11.23, 09.00 - 16.00 Uhr</v>
      </c>
      <c r="E34" s="95" t="str">
        <f>VLOOKUP($A34,'Kursliste gesamt'!$A$10:$I$383,E$1,0)</f>
        <v>KG, SHP</v>
      </c>
      <c r="F34" s="95">
        <f>VLOOKUP($A34,'Kursliste gesamt'!$A$10:$I$383,F$1,0)</f>
        <v>12</v>
      </c>
      <c r="G34" s="95">
        <f>VLOOKUP($A34,'Kursliste gesamt'!$A$10:$I$383,G$1,0)</f>
        <v>0</v>
      </c>
      <c r="H34" s="95">
        <f>VLOOKUP($A34,'Kursliste gesamt'!$A$10:$I$383,H$1,0)</f>
        <v>0</v>
      </c>
      <c r="I34" s="95">
        <f>VLOOKUP($A34,'Kursliste gesamt'!$A$10:$I$383,I$1,0)</f>
        <v>0</v>
      </c>
    </row>
    <row r="35" spans="1:9">
      <c r="A35" s="123" t="s">
        <v>174</v>
      </c>
      <c r="B35" s="94" t="s">
        <v>1</v>
      </c>
      <c r="C35" s="95" t="str">
        <f>VLOOKUP($A35,'Kursliste gesamt'!$A$10:$I$383,C$1,0)</f>
        <v>Zündene Ideen rund um Klassenlektüren</v>
      </c>
      <c r="D35" s="95" t="str">
        <f>VLOOKUP($A35,'Kursliste gesamt'!$A$10:$I$383,D$1,0)</f>
        <v>Mi 15.11.23, 13.30 - 17.00 Uhr</v>
      </c>
      <c r="E35" s="95" t="str">
        <f>VLOOKUP($A35,'Kursliste gesamt'!$A$10:$I$383,E$1,0)</f>
        <v>Z 3</v>
      </c>
      <c r="F35" s="95">
        <f>VLOOKUP($A35,'Kursliste gesamt'!$A$10:$I$383,F$1,0)</f>
        <v>3.5</v>
      </c>
      <c r="G35" s="95">
        <f>VLOOKUP($A35,'Kursliste gesamt'!$A$10:$I$383,G$1,0)</f>
        <v>52.5</v>
      </c>
      <c r="H35" s="95">
        <f>VLOOKUP($A35,'Kursliste gesamt'!$A$10:$I$383,H$1,0)</f>
        <v>21</v>
      </c>
      <c r="I35" s="95">
        <f>VLOOKUP($A35,'Kursliste gesamt'!$A$10:$I$383,I$1,0)</f>
        <v>31.5</v>
      </c>
    </row>
    <row r="36" spans="1:9">
      <c r="A36" s="73" t="s">
        <v>326</v>
      </c>
      <c r="B36" s="94" t="s">
        <v>1</v>
      </c>
      <c r="C36" s="95" t="str">
        <f>VLOOKUP($A36,'Kursliste gesamt'!$A$10:$I$383,C$1,0)</f>
        <v>App &amp; Co im Deutsch- und im DaZ-Unterricht</v>
      </c>
      <c r="D36" s="95" t="str">
        <f>VLOOKUP($A36,'Kursliste gesamt'!$A$10:$I$383,D$1,0)</f>
        <v>Sa 2.12.23, 08.30 - 16.00 Uhr</v>
      </c>
      <c r="E36" s="95" t="str">
        <f>VLOOKUP($A36,'Kursliste gesamt'!$A$10:$I$383,E$1,0)</f>
        <v>Z 1 + 2, DaZ</v>
      </c>
      <c r="F36" s="95">
        <f>VLOOKUP($A36,'Kursliste gesamt'!$A$10:$I$383,F$1,0)</f>
        <v>6</v>
      </c>
      <c r="G36" s="95">
        <f>VLOOKUP($A36,'Kursliste gesamt'!$A$10:$I$383,G$1,0)</f>
        <v>90</v>
      </c>
      <c r="H36" s="95">
        <f>VLOOKUP($A36,'Kursliste gesamt'!$A$10:$I$383,H$1,0)</f>
        <v>36</v>
      </c>
      <c r="I36" s="95">
        <f>VLOOKUP($A36,'Kursliste gesamt'!$A$10:$I$383,I$1,0)</f>
        <v>54</v>
      </c>
    </row>
    <row r="37" spans="1:9">
      <c r="A37" s="123" t="s">
        <v>235</v>
      </c>
      <c r="B37" s="94" t="s">
        <v>1</v>
      </c>
      <c r="C37" s="95" t="str">
        <f>VLOOKUP($A37,'Kursliste gesamt'!$A$10:$I$383,C$1,0)</f>
        <v>Lehrmitteleinführung Open World</v>
      </c>
      <c r="D37" s="95" t="str">
        <f>VLOOKUP($A37,'Kursliste gesamt'!$A$10:$I$383,D$1,0)</f>
        <v>Mi 21.6., 22.11.23, 13.30 - 16.30 Uhr</v>
      </c>
      <c r="E37" s="95" t="str">
        <f>VLOOKUP($A37,'Kursliste gesamt'!$A$10:$I$383,E$1,0)</f>
        <v>Z 3 (nur OW/NW)</v>
      </c>
      <c r="F37" s="95">
        <f>VLOOKUP($A37,'Kursliste gesamt'!$A$10:$I$383,F$1,0)</f>
        <v>6</v>
      </c>
      <c r="G37" s="95">
        <f>VLOOKUP($A37,'Kursliste gesamt'!$A$10:$I$383,G$1,0)</f>
        <v>90</v>
      </c>
      <c r="H37" s="95">
        <f>VLOOKUP($A37,'Kursliste gesamt'!$A$10:$I$383,H$1,0)</f>
        <v>0</v>
      </c>
      <c r="I37" s="95">
        <f>VLOOKUP($A37,'Kursliste gesamt'!$A$10:$I$383,I$1,0)</f>
        <v>90</v>
      </c>
    </row>
    <row r="38" spans="1:9" ht="24">
      <c r="A38" s="123" t="s">
        <v>175</v>
      </c>
      <c r="B38" s="94" t="s">
        <v>1</v>
      </c>
      <c r="C38" s="95" t="str">
        <f>VLOOKUP($A38,'Kursliste gesamt'!$A$10:$I$383,C$1,0)</f>
        <v>Un voyage dans le monde francophone</v>
      </c>
      <c r="D38" s="95" t="str">
        <f>VLOOKUP($A38,'Kursliste gesamt'!$A$10:$I$383,D$1,0)</f>
        <v>Mi 27.9., 8.11., 15.11., 22.11., 29.11., 6.12.23, 17.00 - 18.30 Uhr</v>
      </c>
      <c r="E38" s="95" t="str">
        <f>VLOOKUP($A38,'Kursliste gesamt'!$A$10:$I$383,E$1,0)</f>
        <v>Z 2 + 3</v>
      </c>
      <c r="F38" s="95">
        <f>VLOOKUP($A38,'Kursliste gesamt'!$A$10:$I$383,F$1,0)</f>
        <v>9</v>
      </c>
      <c r="G38" s="95">
        <f>VLOOKUP($A38,'Kursliste gesamt'!$A$10:$I$383,G$1,0)</f>
        <v>135</v>
      </c>
      <c r="H38" s="95">
        <f>VLOOKUP($A38,'Kursliste gesamt'!$A$10:$I$383,H$1,0)</f>
        <v>54</v>
      </c>
      <c r="I38" s="95">
        <f>VLOOKUP($A38,'Kursliste gesamt'!$A$10:$I$383,I$1,0)</f>
        <v>81</v>
      </c>
    </row>
    <row r="39" spans="1:9">
      <c r="A39" s="123" t="s">
        <v>761</v>
      </c>
      <c r="B39" s="94" t="s">
        <v>1</v>
      </c>
      <c r="C39" s="95" t="str">
        <f>VLOOKUP($A39,'Kursliste gesamt'!$A$10:$I$383,C$1,0)</f>
        <v>Open World Best Practice</v>
      </c>
      <c r="D39" s="95" t="str">
        <f>VLOOKUP($A39,'Kursliste gesamt'!$A$10:$I$383,D$1,0)</f>
        <v>Mi 6.9., 6.3.24, 14.00 - 17.00 Uhr</v>
      </c>
      <c r="E39" s="95" t="str">
        <f>VLOOKUP($A39,'Kursliste gesamt'!$A$10:$I$383,E$1,0)</f>
        <v>Z 3</v>
      </c>
      <c r="F39" s="95">
        <f>VLOOKUP($A39,'Kursliste gesamt'!$A$10:$I$383,F$1,0)</f>
        <v>6</v>
      </c>
      <c r="G39" s="95">
        <f>VLOOKUP($A39,'Kursliste gesamt'!$A$10:$I$383,G$1,0)</f>
        <v>90</v>
      </c>
      <c r="H39" s="95">
        <f>VLOOKUP($A39,'Kursliste gesamt'!$A$10:$I$383,H$1,0)</f>
        <v>36</v>
      </c>
      <c r="I39" s="95">
        <f>VLOOKUP($A39,'Kursliste gesamt'!$A$10:$I$383,I$1,0)</f>
        <v>54</v>
      </c>
    </row>
    <row r="40" spans="1:9" ht="24">
      <c r="A40" s="123" t="s">
        <v>202</v>
      </c>
      <c r="B40" s="94" t="s">
        <v>1</v>
      </c>
      <c r="C40" s="95" t="str">
        <f>VLOOKUP($A40,'Kursliste gesamt'!$A$10:$I$383,C$1,0)</f>
        <v>Conversation Course (B2-C1)</v>
      </c>
      <c r="D40" s="95" t="str">
        <f>VLOOKUP($A40,'Kursliste gesamt'!$A$10:$I$383,D$1,0)</f>
        <v>Mo 30.10., 6.11., 13.11., 20.11., 27.11., 4.12.23, 19.00 - 20.30 Uhr</v>
      </c>
      <c r="E40" s="95" t="str">
        <f>VLOOKUP($A40,'Kursliste gesamt'!$A$10:$I$383,E$1,0)</f>
        <v>Z 2 + 3</v>
      </c>
      <c r="F40" s="95">
        <f>VLOOKUP($A40,'Kursliste gesamt'!$A$10:$I$383,F$1,0)</f>
        <v>9</v>
      </c>
      <c r="G40" s="95">
        <f>VLOOKUP($A40,'Kursliste gesamt'!$A$10:$I$383,G$1,0)</f>
        <v>135</v>
      </c>
      <c r="H40" s="95">
        <f>VLOOKUP($A40,'Kursliste gesamt'!$A$10:$I$383,H$1,0)</f>
        <v>54</v>
      </c>
      <c r="I40" s="95">
        <f>VLOOKUP($A40,'Kursliste gesamt'!$A$10:$I$383,I$1,0)</f>
        <v>81</v>
      </c>
    </row>
    <row r="41" spans="1:9" ht="24">
      <c r="A41" s="123" t="s">
        <v>236</v>
      </c>
      <c r="B41" s="94" t="s">
        <v>1</v>
      </c>
      <c r="C41" s="95" t="str">
        <f>VLOOKUP($A41,'Kursliste gesamt'!$A$10:$I$383,C$1,0)</f>
        <v>Conversation Course (B2-C1)</v>
      </c>
      <c r="D41" s="95" t="str">
        <f>VLOOKUP($A41,'Kursliste gesamt'!$A$10:$I$383,D$1,0)</f>
        <v>Mo 19.2., 26.2., 4.3., 11.3., 18.3., 25.3.24, 19.00- 20.30 Uhr</v>
      </c>
      <c r="E41" s="95" t="str">
        <f>VLOOKUP($A41,'Kursliste gesamt'!$A$10:$I$383,E$1,0)</f>
        <v>Z 2 + 3</v>
      </c>
      <c r="F41" s="95">
        <f>VLOOKUP($A41,'Kursliste gesamt'!$A$10:$I$383,F$1,0)</f>
        <v>9</v>
      </c>
      <c r="G41" s="95">
        <f>VLOOKUP($A41,'Kursliste gesamt'!$A$10:$I$383,G$1,0)</f>
        <v>135</v>
      </c>
      <c r="H41" s="95">
        <f>VLOOKUP($A41,'Kursliste gesamt'!$A$10:$I$383,H$1,0)</f>
        <v>54</v>
      </c>
      <c r="I41" s="95">
        <f>VLOOKUP($A41,'Kursliste gesamt'!$A$10:$I$383,I$1,0)</f>
        <v>81</v>
      </c>
    </row>
    <row r="42" spans="1:9" ht="24">
      <c r="A42" s="73" t="s">
        <v>1058</v>
      </c>
      <c r="B42" s="94" t="s">
        <v>1</v>
      </c>
      <c r="C42" s="95" t="str">
        <f>VLOOKUP($A42,'Kursliste gesamt'!$A$10:$I$383,C$1,0)</f>
        <v>Sprachaufenthalt im französischen und englischen Sprachraum</v>
      </c>
      <c r="D42" s="95" t="str">
        <f>VLOOKUP($A42,'Kursliste gesamt'!$A$10:$I$383,D$1,0)</f>
        <v>Kosten siehe Kursangebot</v>
      </c>
      <c r="E42" s="95" t="str">
        <f>VLOOKUP($A42,'Kursliste gesamt'!$A$10:$I$383,E$1,0)</f>
        <v>LP (nur OW)</v>
      </c>
      <c r="F42" s="95">
        <f>VLOOKUP($A42,'Kursliste gesamt'!$A$10:$I$383,F$1,0)</f>
        <v>0</v>
      </c>
      <c r="G42" s="95">
        <f>VLOOKUP($A42,'Kursliste gesamt'!$A$10:$I$383,G$1,0)</f>
        <v>0</v>
      </c>
      <c r="H42" s="95">
        <f>VLOOKUP($A42,'Kursliste gesamt'!$A$10:$I$383,H$1,0)</f>
        <v>0</v>
      </c>
      <c r="I42" s="95">
        <f>VLOOKUP($A42,'Kursliste gesamt'!$A$10:$I$383,I$1,0)</f>
        <v>0</v>
      </c>
    </row>
    <row r="43" spans="1:9">
      <c r="A43" s="123" t="s">
        <v>328</v>
      </c>
      <c r="B43" s="94" t="s">
        <v>1</v>
      </c>
      <c r="C43" s="95" t="str">
        <f>VLOOKUP($A43,'Kursliste gesamt'!$A$10:$I$383,C$1,0)</f>
        <v>Anspruchsvolle Mathematikaufgaben anleiten</v>
      </c>
      <c r="D43" s="95" t="str">
        <f>VLOOKUP($A43,'Kursliste gesamt'!$A$10:$I$383,D$1,0)</f>
        <v>Mi 30.8.23, 17.30 - 21.00 Uhr</v>
      </c>
      <c r="E43" s="95" t="str">
        <f>VLOOKUP($A43,'Kursliste gesamt'!$A$10:$I$383,E$1,0)</f>
        <v>Z 2, SHP</v>
      </c>
      <c r="F43" s="95">
        <f>VLOOKUP($A43,'Kursliste gesamt'!$A$10:$I$383,F$1,0)</f>
        <v>3.5</v>
      </c>
      <c r="G43" s="95">
        <f>VLOOKUP($A43,'Kursliste gesamt'!$A$10:$I$383,G$1,0)</f>
        <v>52.5</v>
      </c>
      <c r="H43" s="95">
        <f>VLOOKUP($A43,'Kursliste gesamt'!$A$10:$I$383,H$1,0)</f>
        <v>21</v>
      </c>
      <c r="I43" s="95">
        <f>VLOOKUP($A43,'Kursliste gesamt'!$A$10:$I$383,I$1,0)</f>
        <v>31.5</v>
      </c>
    </row>
    <row r="44" spans="1:9" ht="24">
      <c r="A44" s="123" t="s">
        <v>323</v>
      </c>
      <c r="B44" s="94" t="s">
        <v>1</v>
      </c>
      <c r="C44" s="95" t="str">
        <f>VLOOKUP($A44,'Kursliste gesamt'!$A$10:$I$383,C$1,0)</f>
        <v>Einmaleins und Einsdurcheins nachhaltig lehren</v>
      </c>
      <c r="D44" s="95" t="str">
        <f>VLOOKUP($A44,'Kursliste gesamt'!$A$10:$I$383,D$1,0)</f>
        <v>Mi 30.8.23, 13.30 - 17.0 Uhr</v>
      </c>
      <c r="E44" s="95" t="str">
        <f>VLOOKUP($A44,'Kursliste gesamt'!$A$10:$I$383,E$1,0)</f>
        <v>PS 2, MS I, SHP</v>
      </c>
      <c r="F44" s="95">
        <f>VLOOKUP($A44,'Kursliste gesamt'!$A$10:$I$383,F$1,0)</f>
        <v>3.5</v>
      </c>
      <c r="G44" s="95">
        <f>VLOOKUP($A44,'Kursliste gesamt'!$A$10:$I$383,G$1,0)</f>
        <v>52.5</v>
      </c>
      <c r="H44" s="95">
        <f>VLOOKUP($A44,'Kursliste gesamt'!$A$10:$I$383,H$1,0)</f>
        <v>21</v>
      </c>
      <c r="I44" s="95">
        <f>VLOOKUP($A44,'Kursliste gesamt'!$A$10:$I$383,I$1,0)</f>
        <v>31.5</v>
      </c>
    </row>
    <row r="45" spans="1:9" ht="24">
      <c r="A45" s="73" t="s">
        <v>176</v>
      </c>
      <c r="B45" s="94" t="s">
        <v>1</v>
      </c>
      <c r="C45" s="95" t="str">
        <f>VLOOKUP($A45,'Kursliste gesamt'!$A$10:$I$383,C$1,0)</f>
        <v>Digitaler Mathematikunterricht, Programme und Apps</v>
      </c>
      <c r="D45" s="95" t="str">
        <f>VLOOKUP($A45,'Kursliste gesamt'!$A$10:$I$383,D$1,0)</f>
        <v>Sa 9.3.24, 08.30 - 12.30 Uhr</v>
      </c>
      <c r="E45" s="95" t="str">
        <f>VLOOKUP($A45,'Kursliste gesamt'!$A$10:$I$383,E$1,0)</f>
        <v>Z 3</v>
      </c>
      <c r="F45" s="95">
        <f>VLOOKUP($A45,'Kursliste gesamt'!$A$10:$I$383,F$1,0)</f>
        <v>4</v>
      </c>
      <c r="G45" s="95">
        <f>VLOOKUP($A45,'Kursliste gesamt'!$A$10:$I$383,G$1,0)</f>
        <v>60</v>
      </c>
      <c r="H45" s="95">
        <f>VLOOKUP($A45,'Kursliste gesamt'!$A$10:$I$383,H$1,0)</f>
        <v>24</v>
      </c>
      <c r="I45" s="95">
        <f>VLOOKUP($A45,'Kursliste gesamt'!$A$10:$I$383,I$1,0)</f>
        <v>36</v>
      </c>
    </row>
    <row r="46" spans="1:9" ht="24">
      <c r="A46" s="123" t="s">
        <v>95</v>
      </c>
      <c r="B46" s="94" t="s">
        <v>1</v>
      </c>
      <c r="C46" s="95" t="str">
        <f>VLOOKUP($A46,'Kursliste gesamt'!$A$10:$I$383,C$1,0)</f>
        <v xml:space="preserve">Erforsche die Vogelwelt! – Inputs an der Vogelwarte Sempach      </v>
      </c>
      <c r="D46" s="95" t="str">
        <f>VLOOKUP($A46,'Kursliste gesamt'!$A$10:$I$383,D$1,0)</f>
        <v>Mi 20.9.23, 13.30 - 17.00 Uhr</v>
      </c>
      <c r="E46" s="95" t="str">
        <f>VLOOKUP($A46,'Kursliste gesamt'!$A$10:$I$383,E$1,0)</f>
        <v>Z 1 + 2</v>
      </c>
      <c r="F46" s="95">
        <f>VLOOKUP($A46,'Kursliste gesamt'!$A$10:$I$383,F$1,0)</f>
        <v>3.5</v>
      </c>
      <c r="G46" s="95">
        <f>VLOOKUP($A46,'Kursliste gesamt'!$A$10:$I$383,G$1,0)</f>
        <v>52.5</v>
      </c>
      <c r="H46" s="95">
        <f>VLOOKUP($A46,'Kursliste gesamt'!$A$10:$I$383,H$1,0)</f>
        <v>21</v>
      </c>
      <c r="I46" s="95">
        <f>VLOOKUP($A46,'Kursliste gesamt'!$A$10:$I$383,I$1,0)</f>
        <v>31.5</v>
      </c>
    </row>
    <row r="47" spans="1:9">
      <c r="A47" s="123" t="s">
        <v>762</v>
      </c>
      <c r="B47" s="94" t="s">
        <v>1</v>
      </c>
      <c r="C47" s="95" t="str">
        <f>VLOOKUP($A47,'Kursliste gesamt'!$A$10:$I$383,C$1,0)</f>
        <v>Lebensraum Wald</v>
      </c>
      <c r="D47" s="95" t="str">
        <f>VLOOKUP($A47,'Kursliste gesamt'!$A$10:$I$383,D$1,0)</f>
        <v>Mi 15.5.24, 13.30 - 17.00 Uhr</v>
      </c>
      <c r="E47" s="95" t="str">
        <f>VLOOKUP($A47,'Kursliste gesamt'!$A$10:$I$383,E$1,0)</f>
        <v>LP</v>
      </c>
      <c r="F47" s="95">
        <f>VLOOKUP($A47,'Kursliste gesamt'!$A$10:$I$383,F$1,0)</f>
        <v>3.5</v>
      </c>
      <c r="G47" s="95">
        <f>VLOOKUP($A47,'Kursliste gesamt'!$A$10:$I$383,G$1,0)</f>
        <v>52.5</v>
      </c>
      <c r="H47" s="95">
        <f>VLOOKUP($A47,'Kursliste gesamt'!$A$10:$I$383,H$1,0)</f>
        <v>21</v>
      </c>
      <c r="I47" s="95">
        <f>VLOOKUP($A47,'Kursliste gesamt'!$A$10:$I$383,I$1,0)</f>
        <v>31.5</v>
      </c>
    </row>
    <row r="48" spans="1:9" ht="36">
      <c r="A48" s="78" t="s">
        <v>763</v>
      </c>
      <c r="B48" s="94" t="s">
        <v>1</v>
      </c>
      <c r="C48" s="95" t="str">
        <f>VLOOKUP($A48,'Kursliste gesamt'!$A$10:$I$383,C$1,0)</f>
        <v>Frisch aufgetischt – Wissenswertes, Motivierendes und Praktisches zur Ernährung im Unterricht</v>
      </c>
      <c r="D48" s="95" t="str">
        <f>VLOOKUP($A48,'Kursliste gesamt'!$A$10:$I$383,D$1,0)</f>
        <v>Mi 8.11.23, 13.30 - 17.00 Uhr</v>
      </c>
      <c r="E48" s="95" t="str">
        <f>VLOOKUP($A48,'Kursliste gesamt'!$A$10:$I$383,E$1,0)</f>
        <v>US, Z 2</v>
      </c>
      <c r="F48" s="95">
        <f>VLOOKUP($A48,'Kursliste gesamt'!$A$10:$I$383,F$1,0)</f>
        <v>3.5</v>
      </c>
      <c r="G48" s="95">
        <f>VLOOKUP($A48,'Kursliste gesamt'!$A$10:$I$383,G$1,0)</f>
        <v>52.5</v>
      </c>
      <c r="H48" s="95">
        <f>VLOOKUP($A48,'Kursliste gesamt'!$A$10:$I$383,H$1,0)</f>
        <v>21</v>
      </c>
      <c r="I48" s="95">
        <f>VLOOKUP($A48,'Kursliste gesamt'!$A$10:$I$383,I$1,0)</f>
        <v>31.5</v>
      </c>
    </row>
    <row r="49" spans="1:9">
      <c r="A49" s="123" t="s">
        <v>320</v>
      </c>
      <c r="B49" s="94" t="s">
        <v>1</v>
      </c>
      <c r="C49" s="95" t="str">
        <f>VLOOKUP($A49,'Kursliste gesamt'!$A$10:$I$383,C$1,0)</f>
        <v>Heilpflanzen mit Kinder entdecken und erleben</v>
      </c>
      <c r="D49" s="95" t="str">
        <f>VLOOKUP($A49,'Kursliste gesamt'!$A$10:$I$383,D$1,0)</f>
        <v>Sa 20.4.24, 08.30 - 16.00 Uhr</v>
      </c>
      <c r="E49" s="95" t="str">
        <f>VLOOKUP($A49,'Kursliste gesamt'!$A$10:$I$383,E$1,0)</f>
        <v>Z 1 + 2</v>
      </c>
      <c r="F49" s="95">
        <f>VLOOKUP($A49,'Kursliste gesamt'!$A$10:$I$383,F$1,0)</f>
        <v>6</v>
      </c>
      <c r="G49" s="95">
        <f>VLOOKUP($A49,'Kursliste gesamt'!$A$10:$I$383,G$1,0)</f>
        <v>90</v>
      </c>
      <c r="H49" s="95">
        <f>VLOOKUP($A49,'Kursliste gesamt'!$A$10:$I$383,H$1,0)</f>
        <v>36</v>
      </c>
      <c r="I49" s="95">
        <f>VLOOKUP($A49,'Kursliste gesamt'!$A$10:$I$383,I$1,0)</f>
        <v>54</v>
      </c>
    </row>
    <row r="50" spans="1:9">
      <c r="A50" s="123" t="s">
        <v>764</v>
      </c>
      <c r="B50" s="94" t="s">
        <v>1</v>
      </c>
      <c r="C50" s="95" t="str">
        <f>VLOOKUP($A50,'Kursliste gesamt'!$A$10:$I$383,C$1,0)</f>
        <v>Auf der Suche nach der Wahrheit</v>
      </c>
      <c r="D50" s="95" t="str">
        <f>VLOOKUP($A50,'Kursliste gesamt'!$A$10:$I$383,D$1,0)</f>
        <v>Mo 22.4.24, 18.30 - 21.00 Uhr</v>
      </c>
      <c r="E50" s="95" t="str">
        <f>VLOOKUP($A50,'Kursliste gesamt'!$A$10:$I$383,E$1,0)</f>
        <v>MS II, Z 3, SEK II</v>
      </c>
      <c r="F50" s="95">
        <f>VLOOKUP($A50,'Kursliste gesamt'!$A$10:$I$383,F$1,0)</f>
        <v>2.5</v>
      </c>
      <c r="G50" s="95">
        <f>VLOOKUP($A50,'Kursliste gesamt'!$A$10:$I$383,G$1,0)</f>
        <v>37.5</v>
      </c>
      <c r="H50" s="95">
        <f>VLOOKUP($A50,'Kursliste gesamt'!$A$10:$I$383,H$1,0)</f>
        <v>15</v>
      </c>
      <c r="I50" s="95">
        <f>VLOOKUP($A50,'Kursliste gesamt'!$A$10:$I$383,I$1,0)</f>
        <v>22.5</v>
      </c>
    </row>
    <row r="51" spans="1:9">
      <c r="A51" s="123" t="s">
        <v>325</v>
      </c>
      <c r="B51" s="94" t="s">
        <v>1</v>
      </c>
      <c r="C51" s="95" t="str">
        <f>VLOOKUP($A51,'Kursliste gesamt'!$A$10:$I$383,C$1,0)</f>
        <v xml:space="preserve">Dräck a de Händ – wir erforschen den Boden </v>
      </c>
      <c r="D51" s="95" t="str">
        <f>VLOOKUP($A51,'Kursliste gesamt'!$A$10:$I$383,D$1,0)</f>
        <v>Sa 16.9.23, 09.00 - 16.00 Uhr</v>
      </c>
      <c r="E51" s="95" t="str">
        <f>VLOOKUP($A51,'Kursliste gesamt'!$A$10:$I$383,E$1,0)</f>
        <v>MS II, Z 3, SEK II</v>
      </c>
      <c r="F51" s="95">
        <f>VLOOKUP($A51,'Kursliste gesamt'!$A$10:$I$383,F$1,0)</f>
        <v>6</v>
      </c>
      <c r="G51" s="95">
        <f>VLOOKUP($A51,'Kursliste gesamt'!$A$10:$I$383,G$1,0)</f>
        <v>90</v>
      </c>
      <c r="H51" s="95">
        <f>VLOOKUP($A51,'Kursliste gesamt'!$A$10:$I$383,H$1,0)</f>
        <v>36</v>
      </c>
      <c r="I51" s="95">
        <f>VLOOKUP($A51,'Kursliste gesamt'!$A$10:$I$383,I$1,0)</f>
        <v>54</v>
      </c>
    </row>
    <row r="52" spans="1:9" ht="24">
      <c r="A52" s="123" t="s">
        <v>177</v>
      </c>
      <c r="B52" s="94" t="s">
        <v>1</v>
      </c>
      <c r="C52" s="95" t="str">
        <f>VLOOKUP($A52,'Kursliste gesamt'!$A$10:$I$383,C$1,0)</f>
        <v>Theorie und Praxis zur Herstellung von Duschmittel und Shampoo</v>
      </c>
      <c r="D52" s="95" t="str">
        <f>VLOOKUP($A52,'Kursliste gesamt'!$A$10:$I$383,D$1,0)</f>
        <v>Mi 24.1.24, 13.30 - 17.00 Uhr</v>
      </c>
      <c r="E52" s="95" t="str">
        <f>VLOOKUP($A52,'Kursliste gesamt'!$A$10:$I$383,E$1,0)</f>
        <v>MS II, Z 3</v>
      </c>
      <c r="F52" s="95">
        <f>VLOOKUP($A52,'Kursliste gesamt'!$A$10:$I$383,F$1,0)</f>
        <v>3.5</v>
      </c>
      <c r="G52" s="95">
        <f>VLOOKUP($A52,'Kursliste gesamt'!$A$10:$I$383,G$1,0)</f>
        <v>52.5</v>
      </c>
      <c r="H52" s="95">
        <f>VLOOKUP($A52,'Kursliste gesamt'!$A$10:$I$383,H$1,0)</f>
        <v>21</v>
      </c>
      <c r="I52" s="95">
        <f>VLOOKUP($A52,'Kursliste gesamt'!$A$10:$I$383,I$1,0)</f>
        <v>31.5</v>
      </c>
    </row>
    <row r="53" spans="1:9">
      <c r="A53" s="123" t="s">
        <v>96</v>
      </c>
      <c r="B53" s="94" t="s">
        <v>1</v>
      </c>
      <c r="C53" s="95" t="str">
        <f>VLOOKUP($A53,'Kursliste gesamt'!$A$10:$I$383,C$1,0)</f>
        <v>Bruder Klaus, Dorothee Wyss und ich</v>
      </c>
      <c r="D53" s="95" t="str">
        <f>VLOOKUP($A53,'Kursliste gesamt'!$A$10:$I$383,D$1,0)</f>
        <v>Mi 13.9.23, 13.30 - 16.30 Uhr</v>
      </c>
      <c r="E53" s="95" t="str">
        <f>VLOOKUP($A53,'Kursliste gesamt'!$A$10:$I$383,E$1,0)</f>
        <v>LP</v>
      </c>
      <c r="F53" s="95">
        <f>VLOOKUP($A53,'Kursliste gesamt'!$A$10:$I$383,F$1,0)</f>
        <v>3</v>
      </c>
      <c r="G53" s="95">
        <f>VLOOKUP($A53,'Kursliste gesamt'!$A$10:$I$383,G$1,0)</f>
        <v>45</v>
      </c>
      <c r="H53" s="95">
        <f>VLOOKUP($A53,'Kursliste gesamt'!$A$10:$I$383,H$1,0)</f>
        <v>18</v>
      </c>
      <c r="I53" s="95">
        <f>VLOOKUP($A53,'Kursliste gesamt'!$A$10:$I$383,I$1,0)</f>
        <v>27</v>
      </c>
    </row>
    <row r="54" spans="1:9" ht="24">
      <c r="A54" s="73" t="s">
        <v>767</v>
      </c>
      <c r="B54" s="94" t="s">
        <v>1</v>
      </c>
      <c r="C54" s="95" t="str">
        <f>VLOOKUP($A54,'Kursliste gesamt'!$A$10:$I$383,C$1,0)</f>
        <v>Berufliche Orientierung – Essentials in der Berufswahlvorbereitung!</v>
      </c>
      <c r="D54" s="95" t="str">
        <f>VLOOKUP($A54,'Kursliste gesamt'!$A$10:$I$383,D$1,0)</f>
        <v>Mi 13.3.24, 13.30 - 16.30 Uhr</v>
      </c>
      <c r="E54" s="95" t="str">
        <f>VLOOKUP($A54,'Kursliste gesamt'!$A$10:$I$383,E$1,0)</f>
        <v>Z 3</v>
      </c>
      <c r="F54" s="95">
        <f>VLOOKUP($A54,'Kursliste gesamt'!$A$10:$I$383,F$1,0)</f>
        <v>3</v>
      </c>
      <c r="G54" s="95">
        <f>VLOOKUP($A54,'Kursliste gesamt'!$A$10:$I$383,G$1,0)</f>
        <v>45</v>
      </c>
      <c r="H54" s="95">
        <f>VLOOKUP($A54,'Kursliste gesamt'!$A$10:$I$383,H$1,0)</f>
        <v>18</v>
      </c>
      <c r="I54" s="95">
        <f>VLOOKUP($A54,'Kursliste gesamt'!$A$10:$I$383,I$1,0)</f>
        <v>27</v>
      </c>
    </row>
    <row r="55" spans="1:9">
      <c r="A55" s="73" t="s">
        <v>97</v>
      </c>
      <c r="B55" s="94" t="s">
        <v>1</v>
      </c>
      <c r="C55" s="95" t="str">
        <f>VLOOKUP($A55,'Kursliste gesamt'!$A$10:$I$383,C$1,0)</f>
        <v>Licht und Schatten</v>
      </c>
      <c r="D55" s="95" t="str">
        <f>VLOOKUP($A55,'Kursliste gesamt'!$A$10:$I$383,D$1,0)</f>
        <v>Sa 9.9.23, 08.30 - 17.00 Uhr</v>
      </c>
      <c r="E55" s="95" t="str">
        <f>VLOOKUP($A55,'Kursliste gesamt'!$A$10:$I$383,E$1,0)</f>
        <v>Z 1 + 2</v>
      </c>
      <c r="F55" s="95">
        <f>VLOOKUP($A55,'Kursliste gesamt'!$A$10:$I$383,F$1,0)</f>
        <v>7</v>
      </c>
      <c r="G55" s="95">
        <f>VLOOKUP($A55,'Kursliste gesamt'!$A$10:$I$383,G$1,0)</f>
        <v>105</v>
      </c>
      <c r="H55" s="95">
        <f>VLOOKUP($A55,'Kursliste gesamt'!$A$10:$I$383,H$1,0)</f>
        <v>42</v>
      </c>
      <c r="I55" s="95">
        <f>VLOOKUP($A55,'Kursliste gesamt'!$A$10:$I$383,I$1,0)</f>
        <v>63</v>
      </c>
    </row>
    <row r="56" spans="1:9" ht="24">
      <c r="A56" s="73" t="s">
        <v>329</v>
      </c>
      <c r="B56" s="94" t="s">
        <v>1</v>
      </c>
      <c r="C56" s="95" t="str">
        <f>VLOOKUP($A56,'Kursliste gesamt'!$A$10:$I$383,C$1,0)</f>
        <v>Kunst &amp; Bild - neues Lehrmittel für den BG-Unterricht</v>
      </c>
      <c r="D56" s="95" t="str">
        <f>VLOOKUP($A56,'Kursliste gesamt'!$A$10:$I$383,D$1,0)</f>
        <v>Mi 6.9., 8.11.23, 13.30 - 17.00 Uhr</v>
      </c>
      <c r="E56" s="95" t="str">
        <f>VLOOKUP($A56,'Kursliste gesamt'!$A$10:$I$383,E$1,0)</f>
        <v>Z 2 + 3</v>
      </c>
      <c r="F56" s="95">
        <f>VLOOKUP($A56,'Kursliste gesamt'!$A$10:$I$383,F$1,0)</f>
        <v>7</v>
      </c>
      <c r="G56" s="95">
        <f>VLOOKUP($A56,'Kursliste gesamt'!$A$10:$I$383,G$1,0)</f>
        <v>105</v>
      </c>
      <c r="H56" s="95">
        <f>VLOOKUP($A56,'Kursliste gesamt'!$A$10:$I$383,H$1,0)</f>
        <v>42</v>
      </c>
      <c r="I56" s="95">
        <f>VLOOKUP($A56,'Kursliste gesamt'!$A$10:$I$383,I$1,0)</f>
        <v>63</v>
      </c>
    </row>
    <row r="57" spans="1:9" ht="24">
      <c r="A57" s="73" t="s">
        <v>203</v>
      </c>
      <c r="B57" s="94" t="s">
        <v>1</v>
      </c>
      <c r="C57" s="95" t="str">
        <f>VLOOKUP($A57,'Kursliste gesamt'!$A$10:$I$383,C$1,0)</f>
        <v>Kleinbildkunst</v>
      </c>
      <c r="D57" s="95" t="str">
        <f>VLOOKUP($A57,'Kursliste gesamt'!$A$10:$I$383,D$1,0)</f>
        <v>Sa 23.3., 20.4., 27.4.24, 09.00 - 12.00 Uhr</v>
      </c>
      <c r="E57" s="95" t="str">
        <f>VLOOKUP($A57,'Kursliste gesamt'!$A$10:$I$383,E$1,0)</f>
        <v>Z 2 + 3</v>
      </c>
      <c r="F57" s="95">
        <f>VLOOKUP($A57,'Kursliste gesamt'!$A$10:$I$383,F$1,0)</f>
        <v>9</v>
      </c>
      <c r="G57" s="95">
        <f>VLOOKUP($A57,'Kursliste gesamt'!$A$10:$I$383,G$1,0)</f>
        <v>135</v>
      </c>
      <c r="H57" s="95">
        <f>VLOOKUP($A57,'Kursliste gesamt'!$A$10:$I$383,H$1,0)</f>
        <v>54</v>
      </c>
      <c r="I57" s="95">
        <f>VLOOKUP($A57,'Kursliste gesamt'!$A$10:$I$383,I$1,0)</f>
        <v>81</v>
      </c>
    </row>
    <row r="58" spans="1:9" ht="24">
      <c r="A58" s="123" t="s">
        <v>98</v>
      </c>
      <c r="B58" s="94" t="s">
        <v>1</v>
      </c>
      <c r="C58" s="95" t="str">
        <f>VLOOKUP($A58,'Kursliste gesamt'!$A$10:$I$383,C$1,0)</f>
        <v>Siebdruck auf Stoff mit Recyclingmaterial, Schaum und Farbe</v>
      </c>
      <c r="D58" s="95" t="str">
        <f>VLOOKUP($A58,'Kursliste gesamt'!$A$10:$I$383,D$1,0)</f>
        <v>Sa 2.3.24, 08.30 - 17.00 Uhr</v>
      </c>
      <c r="E58" s="95" t="str">
        <f>VLOOKUP($A58,'Kursliste gesamt'!$A$10:$I$383,E$1,0)</f>
        <v>LP</v>
      </c>
      <c r="F58" s="95">
        <f>VLOOKUP($A58,'Kursliste gesamt'!$A$10:$I$383,F$1,0)</f>
        <v>7</v>
      </c>
      <c r="G58" s="95">
        <f>VLOOKUP($A58,'Kursliste gesamt'!$A$10:$I$383,G$1,0)</f>
        <v>105</v>
      </c>
      <c r="H58" s="95">
        <f>VLOOKUP($A58,'Kursliste gesamt'!$A$10:$I$383,H$1,0)</f>
        <v>42</v>
      </c>
      <c r="I58" s="95">
        <f>VLOOKUP($A58,'Kursliste gesamt'!$A$10:$I$383,I$1,0)</f>
        <v>63</v>
      </c>
    </row>
    <row r="59" spans="1:9" ht="24">
      <c r="A59" s="123" t="s">
        <v>321</v>
      </c>
      <c r="B59" s="94" t="s">
        <v>1</v>
      </c>
      <c r="C59" s="95" t="str">
        <f>VLOOKUP($A59,'Kursliste gesamt'!$A$10:$I$383,C$1,0)</f>
        <v xml:space="preserve">Filzen mit farbenfroher Rohwolle ein sinnliches Erlebnis </v>
      </c>
      <c r="D59" s="95" t="str">
        <f>VLOOKUP($A59,'Kursliste gesamt'!$A$10:$I$383,D$1,0)</f>
        <v>Mo 6.11., 13.11., 20.11.23, 17.30 - 20.00 Uhr</v>
      </c>
      <c r="E59" s="95" t="str">
        <f>VLOOKUP($A59,'Kursliste gesamt'!$A$10:$I$383,E$1,0)</f>
        <v>Z 1, MS I</v>
      </c>
      <c r="F59" s="95">
        <f>VLOOKUP($A59,'Kursliste gesamt'!$A$10:$I$383,F$1,0)</f>
        <v>7.5</v>
      </c>
      <c r="G59" s="95">
        <f>VLOOKUP($A59,'Kursliste gesamt'!$A$10:$I$383,G$1,0)</f>
        <v>112.5</v>
      </c>
      <c r="H59" s="95">
        <f>VLOOKUP($A59,'Kursliste gesamt'!$A$10:$I$383,H$1,0)</f>
        <v>45</v>
      </c>
      <c r="I59" s="95">
        <f>VLOOKUP($A59,'Kursliste gesamt'!$A$10:$I$383,I$1,0)</f>
        <v>67.5</v>
      </c>
    </row>
    <row r="60" spans="1:9">
      <c r="A60" s="123" t="s">
        <v>773</v>
      </c>
      <c r="B60" s="94" t="s">
        <v>1</v>
      </c>
      <c r="C60" s="95" t="str">
        <f>VLOOKUP($A60,'Kursliste gesamt'!$A$10:$I$383,C$1,0)</f>
        <v>Strom. So fühle ich mich sicher</v>
      </c>
      <c r="D60" s="95" t="str">
        <f>VLOOKUP($A60,'Kursliste gesamt'!$A$10:$I$383,D$1,0)</f>
        <v>Mi 27.9., 22.11.23, 13.30 - 17.00 Uhr</v>
      </c>
      <c r="E60" s="95" t="str">
        <f>VLOOKUP($A60,'Kursliste gesamt'!$A$10:$I$383,E$1,0)</f>
        <v>Z 2 + 3</v>
      </c>
      <c r="F60" s="95">
        <f>VLOOKUP($A60,'Kursliste gesamt'!$A$10:$I$383,F$1,0)</f>
        <v>7</v>
      </c>
      <c r="G60" s="95">
        <f>VLOOKUP($A60,'Kursliste gesamt'!$A$10:$I$383,G$1,0)</f>
        <v>105</v>
      </c>
      <c r="H60" s="95">
        <f>VLOOKUP($A60,'Kursliste gesamt'!$A$10:$I$383,H$1,0)</f>
        <v>42</v>
      </c>
      <c r="I60" s="95">
        <f>VLOOKUP($A60,'Kursliste gesamt'!$A$10:$I$383,I$1,0)</f>
        <v>63</v>
      </c>
    </row>
    <row r="61" spans="1:9" ht="24">
      <c r="A61" s="123" t="s">
        <v>142</v>
      </c>
      <c r="B61" s="94" t="s">
        <v>1</v>
      </c>
      <c r="C61" s="95" t="str">
        <f>VLOOKUP($A61,'Kursliste gesamt'!$A$10:$I$383,C$1,0)</f>
        <v>Jeder Korb ein Einzelstück - Uraltes Handwerk: Graskorb nähen</v>
      </c>
      <c r="D61" s="95" t="str">
        <f>VLOOKUP($A61,'Kursliste gesamt'!$A$10:$I$383,D$1,0)</f>
        <v>Sa 16.9.23, 09.00 - 16.00 Uhr</v>
      </c>
      <c r="E61" s="95" t="str">
        <f>VLOOKUP($A61,'Kursliste gesamt'!$A$10:$I$383,E$1,0)</f>
        <v>MS II, Z 3, SEK II</v>
      </c>
      <c r="F61" s="95">
        <f>VLOOKUP($A61,'Kursliste gesamt'!$A$10:$I$383,F$1,0)</f>
        <v>6</v>
      </c>
      <c r="G61" s="95">
        <f>VLOOKUP($A61,'Kursliste gesamt'!$A$10:$I$383,G$1,0)</f>
        <v>90</v>
      </c>
      <c r="H61" s="95">
        <f>VLOOKUP($A61,'Kursliste gesamt'!$A$10:$I$383,H$1,0)</f>
        <v>36</v>
      </c>
      <c r="I61" s="95">
        <f>VLOOKUP($A61,'Kursliste gesamt'!$A$10:$I$383,I$1,0)</f>
        <v>54</v>
      </c>
    </row>
    <row r="62" spans="1:9">
      <c r="A62" s="123" t="s">
        <v>330</v>
      </c>
      <c r="B62" s="94" t="s">
        <v>1</v>
      </c>
      <c r="C62" s="95" t="str">
        <f>VLOOKUP($A62,'Kursliste gesamt'!$A$10:$I$383,C$1,0)</f>
        <v>Plotten für Anfänger/innen</v>
      </c>
      <c r="D62" s="95" t="str">
        <f>VLOOKUP($A62,'Kursliste gesamt'!$A$10:$I$383,D$1,0)</f>
        <v>Sa 16.3.24, 08.30 - 17.00 Uhr</v>
      </c>
      <c r="E62" s="95" t="str">
        <f>VLOOKUP($A62,'Kursliste gesamt'!$A$10:$I$383,E$1,0)</f>
        <v>LP</v>
      </c>
      <c r="F62" s="95">
        <f>VLOOKUP($A62,'Kursliste gesamt'!$A$10:$I$383,F$1,0)</f>
        <v>7</v>
      </c>
      <c r="G62" s="95">
        <f>VLOOKUP($A62,'Kursliste gesamt'!$A$10:$I$383,G$1,0)</f>
        <v>105</v>
      </c>
      <c r="H62" s="95">
        <f>VLOOKUP($A62,'Kursliste gesamt'!$A$10:$I$383,H$1,0)</f>
        <v>42</v>
      </c>
      <c r="I62" s="95">
        <f>VLOOKUP($A62,'Kursliste gesamt'!$A$10:$I$383,I$1,0)</f>
        <v>63</v>
      </c>
    </row>
    <row r="63" spans="1:9" ht="24">
      <c r="A63" s="123" t="s">
        <v>178</v>
      </c>
      <c r="B63" s="94" t="s">
        <v>1</v>
      </c>
      <c r="C63" s="95" t="str">
        <f>VLOOKUP($A63,'Kursliste gesamt'!$A$10:$I$383,C$1,0)</f>
        <v>3D Figuren kreieren, visualisieren und produzieren (neu)</v>
      </c>
      <c r="D63" s="95" t="str">
        <f>VLOOKUP($A63,'Kursliste gesamt'!$A$10:$I$383,D$1,0)</f>
        <v>Mi 15.11.23, 29.11.23, 13.30 - 16.30 Uhr</v>
      </c>
      <c r="E63" s="95" t="str">
        <f>VLOOKUP($A63,'Kursliste gesamt'!$A$10:$I$383,E$1,0)</f>
        <v>Z 2 + 3, SEK II, FLP MA, MI</v>
      </c>
      <c r="F63" s="95">
        <f>VLOOKUP($A63,'Kursliste gesamt'!$A$10:$I$383,F$1,0)</f>
        <v>6</v>
      </c>
      <c r="G63" s="95">
        <f>VLOOKUP($A63,'Kursliste gesamt'!$A$10:$I$383,G$1,0)</f>
        <v>90</v>
      </c>
      <c r="H63" s="95">
        <f>VLOOKUP($A63,'Kursliste gesamt'!$A$10:$I$383,H$1,0)</f>
        <v>36</v>
      </c>
      <c r="I63" s="95">
        <f>VLOOKUP($A63,'Kursliste gesamt'!$A$10:$I$383,I$1,0)</f>
        <v>54</v>
      </c>
    </row>
    <row r="64" spans="1:9">
      <c r="A64" s="123" t="s">
        <v>204</v>
      </c>
      <c r="B64" s="94" t="s">
        <v>1</v>
      </c>
      <c r="C64" s="95" t="str">
        <f>VLOOKUP($A64,'Kursliste gesamt'!$A$10:$I$383,C$1,0)</f>
        <v>Origami - vielfältiges Papier</v>
      </c>
      <c r="D64" s="95" t="str">
        <f>VLOOKUP($A64,'Kursliste gesamt'!$A$10:$I$383,D$1,0)</f>
        <v>Sa 25.11.23, 08.30 - 16.30 Uhr</v>
      </c>
      <c r="E64" s="95" t="str">
        <f>VLOOKUP($A64,'Kursliste gesamt'!$A$10:$I$383,E$1,0)</f>
        <v>LP</v>
      </c>
      <c r="F64" s="95">
        <f>VLOOKUP($A64,'Kursliste gesamt'!$A$10:$I$383,F$1,0)</f>
        <v>6</v>
      </c>
      <c r="G64" s="95">
        <f>VLOOKUP($A64,'Kursliste gesamt'!$A$10:$I$383,G$1,0)</f>
        <v>90</v>
      </c>
      <c r="H64" s="95">
        <f>VLOOKUP($A64,'Kursliste gesamt'!$A$10:$I$383,H$1,0)</f>
        <v>36</v>
      </c>
      <c r="I64" s="95">
        <f>VLOOKUP($A64,'Kursliste gesamt'!$A$10:$I$383,I$1,0)</f>
        <v>54</v>
      </c>
    </row>
    <row r="65" spans="1:9">
      <c r="A65" s="123" t="s">
        <v>179</v>
      </c>
      <c r="B65" s="94" t="s">
        <v>1</v>
      </c>
      <c r="C65" s="95" t="str">
        <f>VLOOKUP($A65,'Kursliste gesamt'!$A$10:$I$383,C$1,0)</f>
        <v>Origami - Lichtobjekte</v>
      </c>
      <c r="D65" s="95" t="str">
        <f>VLOOKUP($A65,'Kursliste gesamt'!$A$10:$I$383,D$1,0)</f>
        <v>Sa 27.1.24, 08.30 - 16.30 Uhr</v>
      </c>
      <c r="E65" s="95" t="str">
        <f>VLOOKUP($A65,'Kursliste gesamt'!$A$10:$I$383,E$1,0)</f>
        <v>Z 2 + 3</v>
      </c>
      <c r="F65" s="95">
        <f>VLOOKUP($A65,'Kursliste gesamt'!$A$10:$I$383,F$1,0)</f>
        <v>6</v>
      </c>
      <c r="G65" s="95">
        <f>VLOOKUP($A65,'Kursliste gesamt'!$A$10:$I$383,G$1,0)</f>
        <v>90</v>
      </c>
      <c r="H65" s="95">
        <f>VLOOKUP($A65,'Kursliste gesamt'!$A$10:$I$383,H$1,0)</f>
        <v>36</v>
      </c>
      <c r="I65" s="95">
        <f>VLOOKUP($A65,'Kursliste gesamt'!$A$10:$I$383,I$1,0)</f>
        <v>54</v>
      </c>
    </row>
    <row r="66" spans="1:9" ht="24">
      <c r="A66" s="123" t="s">
        <v>237</v>
      </c>
      <c r="B66" s="94" t="s">
        <v>1</v>
      </c>
      <c r="C66" s="95" t="str">
        <f>VLOOKUP($A66,'Kursliste gesamt'!$A$10:$I$383,C$1,0)</f>
        <v>ABRAKADABRA - Zauberkiste &amp; -tricks</v>
      </c>
      <c r="D66" s="95" t="str">
        <f>VLOOKUP($A66,'Kursliste gesamt'!$A$10:$I$383,D$1,0)</f>
        <v>Fr 19.4.24, 17.00 - 20.00 Uhr, Sa 20.4.24, 08.30 - 16.30 Uhr</v>
      </c>
      <c r="E66" s="95" t="str">
        <f>VLOOKUP($A66,'Kursliste gesamt'!$A$10:$I$383,E$1,0)</f>
        <v>Z 1 + 2, SHP</v>
      </c>
      <c r="F66" s="95">
        <f>VLOOKUP($A66,'Kursliste gesamt'!$A$10:$I$383,F$1,0)</f>
        <v>9</v>
      </c>
      <c r="G66" s="95">
        <f>VLOOKUP($A66,'Kursliste gesamt'!$A$10:$I$383,G$1,0)</f>
        <v>135</v>
      </c>
      <c r="H66" s="95">
        <f>VLOOKUP($A66,'Kursliste gesamt'!$A$10:$I$383,H$1,0)</f>
        <v>54</v>
      </c>
      <c r="I66" s="95">
        <f>VLOOKUP($A66,'Kursliste gesamt'!$A$10:$I$383,I$1,0)</f>
        <v>81</v>
      </c>
    </row>
    <row r="67" spans="1:9">
      <c r="A67" s="123" t="s">
        <v>246</v>
      </c>
      <c r="B67" s="94" t="s">
        <v>1</v>
      </c>
      <c r="C67" s="95" t="str">
        <f>VLOOKUP($A67,'Kursliste gesamt'!$A$10:$I$383,C$1,0)</f>
        <v>Planen mit dem Werkweiser 1</v>
      </c>
      <c r="D67" s="95" t="str">
        <f>VLOOKUP($A67,'Kursliste gesamt'!$A$10:$I$383,D$1,0)</f>
        <v>Mi 5.6.24, 14.00 - 17.00 Uhr</v>
      </c>
      <c r="E67" s="95" t="str">
        <f>VLOOKUP($A67,'Kursliste gesamt'!$A$10:$I$383,E$1,0)</f>
        <v>Z 1</v>
      </c>
      <c r="F67" s="95">
        <f>VLOOKUP($A67,'Kursliste gesamt'!$A$10:$I$383,F$1,0)</f>
        <v>3</v>
      </c>
      <c r="G67" s="95">
        <f>VLOOKUP($A67,'Kursliste gesamt'!$A$10:$I$383,G$1,0)</f>
        <v>45</v>
      </c>
      <c r="H67" s="95">
        <f>VLOOKUP($A67,'Kursliste gesamt'!$A$10:$I$383,H$1,0)</f>
        <v>18</v>
      </c>
      <c r="I67" s="95">
        <f>VLOOKUP($A67,'Kursliste gesamt'!$A$10:$I$383,I$1,0)</f>
        <v>27</v>
      </c>
    </row>
    <row r="68" spans="1:9" ht="24">
      <c r="A68" s="123" t="s">
        <v>777</v>
      </c>
      <c r="B68" s="94" t="s">
        <v>1</v>
      </c>
      <c r="C68" s="95" t="str">
        <f>VLOOKUP($A68,'Kursliste gesamt'!$A$10:$I$383,C$1,0)</f>
        <v>Innovative Apps und Online-Tools für den Musikunterrich</v>
      </c>
      <c r="D68" s="95" t="str">
        <f>VLOOKUP($A68,'Kursliste gesamt'!$A$10:$I$383,D$1,0)</f>
        <v>Sa 13.1., 27.1.24, 09.00 - 12.00 Uhr</v>
      </c>
      <c r="E68" s="95" t="str">
        <f>VLOOKUP($A68,'Kursliste gesamt'!$A$10:$I$383,E$1,0)</f>
        <v>Z 2 + 3, SEK II</v>
      </c>
      <c r="F68" s="95">
        <f>VLOOKUP($A68,'Kursliste gesamt'!$A$10:$I$383,F$1,0)</f>
        <v>6</v>
      </c>
      <c r="G68" s="95">
        <f>VLOOKUP($A68,'Kursliste gesamt'!$A$10:$I$383,G$1,0)</f>
        <v>90</v>
      </c>
      <c r="H68" s="95">
        <f>VLOOKUP($A68,'Kursliste gesamt'!$A$10:$I$383,H$1,0)</f>
        <v>36</v>
      </c>
      <c r="I68" s="95">
        <f>VLOOKUP($A68,'Kursliste gesamt'!$A$10:$I$383,I$1,0)</f>
        <v>54</v>
      </c>
    </row>
    <row r="69" spans="1:9">
      <c r="A69" s="123" t="s">
        <v>99</v>
      </c>
      <c r="B69" s="94" t="s">
        <v>1</v>
      </c>
      <c r="C69" s="95" t="str">
        <f>VLOOKUP($A69,'Kursliste gesamt'!$A$10:$I$383,C$1,0)</f>
        <v>Kunterbunt und Zauberhaft</v>
      </c>
      <c r="D69" s="95" t="str">
        <f>VLOOKUP($A69,'Kursliste gesamt'!$A$10:$I$383,D$1,0)</f>
        <v>Fr 15.9.23, 17.00 - 20.00 Uhr</v>
      </c>
      <c r="E69" s="95" t="str">
        <f>VLOOKUP($A69,'Kursliste gesamt'!$A$10:$I$383,E$1,0)</f>
        <v>Z 1</v>
      </c>
      <c r="F69" s="95">
        <f>VLOOKUP($A69,'Kursliste gesamt'!$A$10:$I$383,F$1,0)</f>
        <v>3</v>
      </c>
      <c r="G69" s="95">
        <f>VLOOKUP($A69,'Kursliste gesamt'!$A$10:$I$383,G$1,0)</f>
        <v>45</v>
      </c>
      <c r="H69" s="95">
        <f>VLOOKUP($A69,'Kursliste gesamt'!$A$10:$I$383,H$1,0)</f>
        <v>18</v>
      </c>
      <c r="I69" s="95">
        <f>VLOOKUP($A69,'Kursliste gesamt'!$A$10:$I$383,I$1,0)</f>
        <v>27</v>
      </c>
    </row>
    <row r="70" spans="1:9">
      <c r="A70" s="123" t="s">
        <v>100</v>
      </c>
      <c r="B70" s="94" t="s">
        <v>1</v>
      </c>
      <c r="C70" s="95" t="str">
        <f>VLOOKUP($A70,'Kursliste gesamt'!$A$10:$I$383,C$1,0)</f>
        <v xml:space="preserve">Bunte Tanz- und Bewegungsideen </v>
      </c>
      <c r="D70" s="95" t="str">
        <f>VLOOKUP($A70,'Kursliste gesamt'!$A$10:$I$383,D$1,0)</f>
        <v>Sa 16.9.23, 09.00 - 12.00 Uhr</v>
      </c>
      <c r="E70" s="95" t="str">
        <f>VLOOKUP($A70,'Kursliste gesamt'!$A$10:$I$383,E$1,0)</f>
        <v>Z 2</v>
      </c>
      <c r="F70" s="95">
        <f>VLOOKUP($A70,'Kursliste gesamt'!$A$10:$I$383,F$1,0)</f>
        <v>3</v>
      </c>
      <c r="G70" s="95">
        <f>VLOOKUP($A70,'Kursliste gesamt'!$A$10:$I$383,G$1,0)</f>
        <v>45</v>
      </c>
      <c r="H70" s="95">
        <f>VLOOKUP($A70,'Kursliste gesamt'!$A$10:$I$383,H$1,0)</f>
        <v>18</v>
      </c>
      <c r="I70" s="95">
        <f>VLOOKUP($A70,'Kursliste gesamt'!$A$10:$I$383,I$1,0)</f>
        <v>27</v>
      </c>
    </row>
    <row r="71" spans="1:9" ht="36">
      <c r="A71" s="123" t="s">
        <v>180</v>
      </c>
      <c r="B71" s="94" t="s">
        <v>1</v>
      </c>
      <c r="C71" s="95" t="str">
        <f>VLOOKUP($A71,'Kursliste gesamt'!$A$10:$I$383,C$1,0)</f>
        <v>mutig, mutig - Musikalische Aktionen zum gleichnamigen Bilderbuch von L.Pauli und K.Schärer</v>
      </c>
      <c r="D71" s="95" t="str">
        <f>VLOOKUP($A71,'Kursliste gesamt'!$A$10:$I$383,D$1,0)</f>
        <v>Sa 9.3.24, 08.30 - 17.00 Uhr</v>
      </c>
      <c r="E71" s="95" t="str">
        <f>VLOOKUP($A71,'Kursliste gesamt'!$A$10:$I$383,E$1,0)</f>
        <v>Z 1, SHP</v>
      </c>
      <c r="F71" s="95">
        <f>VLOOKUP($A71,'Kursliste gesamt'!$A$10:$I$383,F$1,0)</f>
        <v>7</v>
      </c>
      <c r="G71" s="95">
        <f>VLOOKUP($A71,'Kursliste gesamt'!$A$10:$I$383,G$1,0)</f>
        <v>105</v>
      </c>
      <c r="H71" s="95">
        <f>VLOOKUP($A71,'Kursliste gesamt'!$A$10:$I$383,H$1,0)</f>
        <v>42</v>
      </c>
      <c r="I71" s="95">
        <f>VLOOKUP($A71,'Kursliste gesamt'!$A$10:$I$383,I$1,0)</f>
        <v>63</v>
      </c>
    </row>
    <row r="72" spans="1:9">
      <c r="A72" s="123" t="s">
        <v>181</v>
      </c>
      <c r="B72" s="94" t="s">
        <v>1</v>
      </c>
      <c r="C72" s="95" t="str">
        <f>VLOOKUP($A72,'Kursliste gesamt'!$A$10:$I$383,C$1,0)</f>
        <v>Singend und spielend Kinder fördern</v>
      </c>
      <c r="D72" s="95" t="str">
        <f>VLOOKUP($A72,'Kursliste gesamt'!$A$10:$I$383,D$1,0)</f>
        <v>Mo 18.9., 22.1.24, 18.00 - 20.00 Uhr</v>
      </c>
      <c r="E72" s="95" t="str">
        <f>VLOOKUP($A72,'Kursliste gesamt'!$A$10:$I$383,E$1,0)</f>
        <v>Z 1, SHP</v>
      </c>
      <c r="F72" s="95">
        <f>VLOOKUP($A72,'Kursliste gesamt'!$A$10:$I$383,F$1,0)</f>
        <v>4</v>
      </c>
      <c r="G72" s="95">
        <f>VLOOKUP($A72,'Kursliste gesamt'!$A$10:$I$383,G$1,0)</f>
        <v>60</v>
      </c>
      <c r="H72" s="95">
        <f>VLOOKUP($A72,'Kursliste gesamt'!$A$10:$I$383,H$1,0)</f>
        <v>24</v>
      </c>
      <c r="I72" s="95">
        <f>VLOOKUP($A72,'Kursliste gesamt'!$A$10:$I$383,I$1,0)</f>
        <v>36</v>
      </c>
    </row>
    <row r="73" spans="1:9" ht="24">
      <c r="A73" s="123" t="s">
        <v>205</v>
      </c>
      <c r="B73" s="94" t="s">
        <v>1</v>
      </c>
      <c r="C73" s="95" t="str">
        <f>VLOOKUP($A73,'Kursliste gesamt'!$A$10:$I$383,C$1,0)</f>
        <v>«Hoppelihopp und Lotta» – das Nachfolgewerk von «Hoppelihopp»</v>
      </c>
      <c r="D73" s="95" t="str">
        <f>VLOOKUP($A73,'Kursliste gesamt'!$A$10:$I$383,D$1,0)</f>
        <v>Mi 6.3.24, 14.00 - 17.00 Uhr</v>
      </c>
      <c r="E73" s="95" t="str">
        <f>VLOOKUP($A73,'Kursliste gesamt'!$A$10:$I$383,E$1,0)</f>
        <v>KG, Logo, DaZ</v>
      </c>
      <c r="F73" s="95">
        <f>VLOOKUP($A73,'Kursliste gesamt'!$A$10:$I$383,F$1,0)</f>
        <v>3</v>
      </c>
      <c r="G73" s="95">
        <f>VLOOKUP($A73,'Kursliste gesamt'!$A$10:$I$383,G$1,0)</f>
        <v>45</v>
      </c>
      <c r="H73" s="95">
        <f>VLOOKUP($A73,'Kursliste gesamt'!$A$10:$I$383,H$1,0)</f>
        <v>18</v>
      </c>
      <c r="I73" s="95">
        <f>VLOOKUP($A73,'Kursliste gesamt'!$A$10:$I$383,I$1,0)</f>
        <v>27</v>
      </c>
    </row>
    <row r="74" spans="1:9" ht="36">
      <c r="A74" s="73" t="s">
        <v>778</v>
      </c>
      <c r="B74" s="94" t="s">
        <v>1</v>
      </c>
      <c r="C74" s="95" t="str">
        <f>VLOOKUP($A74,'Kursliste gesamt'!$A$10:$I$383,C$1,0)</f>
        <v>Instrumentale Liedbegleitung und Stimmbildung an der Musikschule (Einzelunterricht)</v>
      </c>
      <c r="D74" s="95" t="str">
        <f>VLOOKUP($A74,'Kursliste gesamt'!$A$10:$I$383,D$1,0)</f>
        <v>Termine nach Vereinbarung</v>
      </c>
      <c r="E74" s="95" t="str">
        <f>VLOOKUP($A74,'Kursliste gesamt'!$A$10:$I$383,E$1,0)</f>
        <v>LP (nur OW)</v>
      </c>
      <c r="F74" s="95">
        <f>VLOOKUP($A74,'Kursliste gesamt'!$A$10:$I$383,F$1,0)</f>
        <v>5</v>
      </c>
      <c r="G74" s="95">
        <f>VLOOKUP($A74,'Kursliste gesamt'!$A$10:$I$383,G$1,0)</f>
        <v>600</v>
      </c>
      <c r="H74" s="95">
        <f>VLOOKUP($A74,'Kursliste gesamt'!$A$10:$I$383,H$1,0)</f>
        <v>240</v>
      </c>
      <c r="I74" s="95">
        <f>VLOOKUP($A74,'Kursliste gesamt'!$A$10:$I$383,I$1,0)</f>
        <v>360</v>
      </c>
    </row>
    <row r="75" spans="1:9" ht="24">
      <c r="A75" s="123" t="s">
        <v>322</v>
      </c>
      <c r="B75" s="94" t="s">
        <v>1</v>
      </c>
      <c r="C75" s="95" t="str">
        <f>VLOOKUP($A75,'Kursliste gesamt'!$A$10:$I$383,C$1,0)</f>
        <v>Schwimmen: SLRG WK Pool (für gültiges oder sistiertes Brevet I, Plus Pool) ohne CPR</v>
      </c>
      <c r="D75" s="95" t="str">
        <f>VLOOKUP($A75,'Kursliste gesamt'!$A$10:$I$383,D$1,0)</f>
        <v>Mi 30.8.23, 13.30 - 17.00 Uhr</v>
      </c>
      <c r="E75" s="95" t="str">
        <f>VLOOKUP($A75,'Kursliste gesamt'!$A$10:$I$383,E$1,0)</f>
        <v>LP mit SLRG-Brevet</v>
      </c>
      <c r="F75" s="95">
        <f>VLOOKUP($A75,'Kursliste gesamt'!$A$10:$I$383,F$1,0)</f>
        <v>3.5</v>
      </c>
      <c r="G75" s="95">
        <f>VLOOKUP($A75,'Kursliste gesamt'!$A$10:$I$383,G$1,0)</f>
        <v>52.5</v>
      </c>
      <c r="H75" s="95">
        <f>VLOOKUP($A75,'Kursliste gesamt'!$A$10:$I$383,H$1,0)</f>
        <v>21</v>
      </c>
      <c r="I75" s="95">
        <f>VLOOKUP($A75,'Kursliste gesamt'!$A$10:$I$383,I$1,0)</f>
        <v>31.5</v>
      </c>
    </row>
    <row r="76" spans="1:9" ht="36">
      <c r="A76" s="123" t="s">
        <v>101</v>
      </c>
      <c r="B76" s="94" t="s">
        <v>1</v>
      </c>
      <c r="C76" s="95" t="str">
        <f>VLOOKUP($A76,'Kursliste gesamt'!$A$10:$I$383,C$1,0)</f>
        <v>Schwimmen: SLRG WK Modul See (für gültiges oder sistiertes Brevet Modul See) ohne CPR</v>
      </c>
      <c r="D76" s="95" t="str">
        <f>VLOOKUP($A76,'Kursliste gesamt'!$A$10:$I$383,D$1,0)</f>
        <v>Sa 26.8.23, 08.30 - 12.00 Uhr</v>
      </c>
      <c r="E76" s="95" t="str">
        <f>VLOOKUP($A76,'Kursliste gesamt'!$A$10:$I$383,E$1,0)</f>
        <v>LP mit SLRG-Brevet</v>
      </c>
      <c r="F76" s="95">
        <f>VLOOKUP($A76,'Kursliste gesamt'!$A$10:$I$383,F$1,0)</f>
        <v>3.5</v>
      </c>
      <c r="G76" s="95">
        <f>VLOOKUP($A76,'Kursliste gesamt'!$A$10:$I$383,G$1,0)</f>
        <v>52.5</v>
      </c>
      <c r="H76" s="95">
        <f>VLOOKUP($A76,'Kursliste gesamt'!$A$10:$I$383,H$1,0)</f>
        <v>21</v>
      </c>
      <c r="I76" s="95">
        <f>VLOOKUP($A76,'Kursliste gesamt'!$A$10:$I$383,I$1,0)</f>
        <v>31.5</v>
      </c>
    </row>
    <row r="77" spans="1:9">
      <c r="A77" s="123" t="s">
        <v>102</v>
      </c>
      <c r="B77" s="94" t="s">
        <v>1</v>
      </c>
      <c r="C77" s="95" t="str">
        <f>VLOOKUP($A77,'Kursliste gesamt'!$A$10:$I$383,C$1,0)</f>
        <v>Beurteilen im Sportunterricht</v>
      </c>
      <c r="D77" s="95" t="str">
        <f>VLOOKUP($A77,'Kursliste gesamt'!$A$10:$I$383,D$1,0)</f>
        <v>Mi 27.9.23, 13.30 - 17.00 Uhr</v>
      </c>
      <c r="E77" s="95" t="str">
        <f>VLOOKUP($A77,'Kursliste gesamt'!$A$10:$I$383,E$1,0)</f>
        <v>Z 2 + 3</v>
      </c>
      <c r="F77" s="95">
        <f>VLOOKUP($A77,'Kursliste gesamt'!$A$10:$I$383,F$1,0)</f>
        <v>3.5</v>
      </c>
      <c r="G77" s="95">
        <f>VLOOKUP($A77,'Kursliste gesamt'!$A$10:$I$383,G$1,0)</f>
        <v>52.5</v>
      </c>
      <c r="H77" s="95">
        <f>VLOOKUP($A77,'Kursliste gesamt'!$A$10:$I$383,H$1,0)</f>
        <v>21</v>
      </c>
      <c r="I77" s="95">
        <f>VLOOKUP($A77,'Kursliste gesamt'!$A$10:$I$383,I$1,0)</f>
        <v>31.5</v>
      </c>
    </row>
    <row r="78" spans="1:9" ht="24">
      <c r="A78" s="123" t="s">
        <v>103</v>
      </c>
      <c r="B78" s="94" t="s">
        <v>1</v>
      </c>
      <c r="C78" s="95" t="str">
        <f>VLOOKUP($A78,'Kursliste gesamt'!$A$10:$I$383,C$1,0)</f>
        <v>Alle spielen mit - Spielvermittlung im 1. Zyklus</v>
      </c>
      <c r="D78" s="95" t="str">
        <f>VLOOKUP($A78,'Kursliste gesamt'!$A$10:$I$383,D$1,0)</f>
        <v>Sa 16.9.23, 08.30 - 12.00 Uhr</v>
      </c>
      <c r="E78" s="95" t="str">
        <f>VLOOKUP($A78,'Kursliste gesamt'!$A$10:$I$383,E$1,0)</f>
        <v>Z 1</v>
      </c>
      <c r="F78" s="95">
        <f>VLOOKUP($A78,'Kursliste gesamt'!$A$10:$I$383,F$1,0)</f>
        <v>3.5</v>
      </c>
      <c r="G78" s="95">
        <f>VLOOKUP($A78,'Kursliste gesamt'!$A$10:$I$383,G$1,0)</f>
        <v>52.5</v>
      </c>
      <c r="H78" s="95">
        <f>VLOOKUP($A78,'Kursliste gesamt'!$A$10:$I$383,H$1,0)</f>
        <v>21</v>
      </c>
      <c r="I78" s="95">
        <f>VLOOKUP($A78,'Kursliste gesamt'!$A$10:$I$383,I$1,0)</f>
        <v>31.5</v>
      </c>
    </row>
    <row r="79" spans="1:9">
      <c r="A79" s="123" t="s">
        <v>780</v>
      </c>
      <c r="B79" s="94" t="s">
        <v>1</v>
      </c>
      <c r="C79" s="95" t="str">
        <f>VLOOKUP($A79,'Kursliste gesamt'!$A$10:$I$383,C$1,0)</f>
        <v>Klettern in Sporthallen basic</v>
      </c>
      <c r="D79" s="95" t="str">
        <f>VLOOKUP($A79,'Kursliste gesamt'!$A$10:$I$383,D$1,0)</f>
        <v>Sa 18.11.23, 08.30 - 12.00 Uhr</v>
      </c>
      <c r="E79" s="95" t="str">
        <f>VLOOKUP($A79,'Kursliste gesamt'!$A$10:$I$383,E$1,0)</f>
        <v>Z 2 + 3, SEK II</v>
      </c>
      <c r="F79" s="95">
        <f>VLOOKUP($A79,'Kursliste gesamt'!$A$10:$I$383,F$1,0)</f>
        <v>3.5</v>
      </c>
      <c r="G79" s="95">
        <f>VLOOKUP($A79,'Kursliste gesamt'!$A$10:$I$383,G$1,0)</f>
        <v>52.5</v>
      </c>
      <c r="H79" s="95">
        <f>VLOOKUP($A79,'Kursliste gesamt'!$A$10:$I$383,H$1,0)</f>
        <v>21</v>
      </c>
      <c r="I79" s="95">
        <f>VLOOKUP($A79,'Kursliste gesamt'!$A$10:$I$383,I$1,0)</f>
        <v>31.5</v>
      </c>
    </row>
    <row r="80" spans="1:9">
      <c r="A80" s="123" t="s">
        <v>206</v>
      </c>
      <c r="B80" s="94" t="s">
        <v>1</v>
      </c>
      <c r="C80" s="95" t="str">
        <f>VLOOKUP($A80,'Kursliste gesamt'!$A$10:$I$383,C$1,0)</f>
        <v>Vorbereitung Kantonaler Mittelstufensporttag</v>
      </c>
      <c r="D80" s="95" t="str">
        <f>VLOOKUP($A80,'Kursliste gesamt'!$A$10:$I$383,D$1,0)</f>
        <v>Mo 15.1., 22.1.24, 17.30 - 19.00 Uhr</v>
      </c>
      <c r="E80" s="95" t="str">
        <f>VLOOKUP($A80,'Kursliste gesamt'!$A$10:$I$383,E$1,0)</f>
        <v>Z 2</v>
      </c>
      <c r="F80" s="95">
        <f>VLOOKUP($A80,'Kursliste gesamt'!$A$10:$I$383,F$1,0)</f>
        <v>3</v>
      </c>
      <c r="G80" s="95">
        <f>VLOOKUP($A80,'Kursliste gesamt'!$A$10:$I$383,G$1,0)</f>
        <v>45</v>
      </c>
      <c r="H80" s="95">
        <f>VLOOKUP($A80,'Kursliste gesamt'!$A$10:$I$383,H$1,0)</f>
        <v>18</v>
      </c>
      <c r="I80" s="95">
        <f>VLOOKUP($A80,'Kursliste gesamt'!$A$10:$I$383,I$1,0)</f>
        <v>27</v>
      </c>
    </row>
    <row r="81" spans="1:9" ht="24">
      <c r="A81" s="123" t="s">
        <v>243</v>
      </c>
      <c r="B81" s="94" t="s">
        <v>1</v>
      </c>
      <c r="C81" s="95" t="str">
        <f>VLOOKUP($A81,'Kursliste gesamt'!$A$10:$I$383,C$1,0)</f>
        <v>Geräteturnen in Anlehnung an die kantonale Schulsport-Prüfung</v>
      </c>
      <c r="D81" s="95" t="str">
        <f>VLOOKUP($A81,'Kursliste gesamt'!$A$10:$I$383,D$1,0)</f>
        <v>Mi 29.11.23, 13.30 - 17.00 Uhr</v>
      </c>
      <c r="E81" s="95" t="str">
        <f>VLOOKUP($A81,'Kursliste gesamt'!$A$10:$I$383,E$1,0)</f>
        <v>Z 3</v>
      </c>
      <c r="F81" s="95">
        <f>VLOOKUP($A81,'Kursliste gesamt'!$A$10:$I$383,F$1,0)</f>
        <v>2.5</v>
      </c>
      <c r="G81" s="95">
        <f>VLOOKUP($A81,'Kursliste gesamt'!$A$10:$I$383,G$1,0)</f>
        <v>37.5</v>
      </c>
      <c r="H81" s="95">
        <f>VLOOKUP($A81,'Kursliste gesamt'!$A$10:$I$383,H$1,0)</f>
        <v>15</v>
      </c>
      <c r="I81" s="95">
        <f>VLOOKUP($A81,'Kursliste gesamt'!$A$10:$I$383,I$1,0)</f>
        <v>22.5</v>
      </c>
    </row>
    <row r="82" spans="1:9" ht="24">
      <c r="A82" s="123" t="s">
        <v>244</v>
      </c>
      <c r="B82" s="94" t="s">
        <v>1</v>
      </c>
      <c r="C82" s="95" t="str">
        <f>VLOOKUP($A82,'Kursliste gesamt'!$A$10:$I$383,C$1,0)</f>
        <v>Mit zebis.digital interaktive Unterrichtsmaterialien entwickeln</v>
      </c>
      <c r="D82" s="95" t="str">
        <f>VLOOKUP($A82,'Kursliste gesamt'!$A$10:$I$383,D$1,0)</f>
        <v>Mi 8.11.23, 14.00, Mi 6.12.23, 14.00 - 17.00 Uhr</v>
      </c>
      <c r="E82" s="95" t="str">
        <f>VLOOKUP($A82,'Kursliste gesamt'!$A$10:$I$383,E$1,0)</f>
        <v>LP</v>
      </c>
      <c r="F82" s="95">
        <f>VLOOKUP($A82,'Kursliste gesamt'!$A$10:$I$383,F$1,0)</f>
        <v>6</v>
      </c>
      <c r="G82" s="95">
        <f>VLOOKUP($A82,'Kursliste gesamt'!$A$10:$I$383,G$1,0)</f>
        <v>90</v>
      </c>
      <c r="H82" s="95">
        <f>VLOOKUP($A82,'Kursliste gesamt'!$A$10:$I$383,H$1,0)</f>
        <v>36</v>
      </c>
      <c r="I82" s="95">
        <f>VLOOKUP($A82,'Kursliste gesamt'!$A$10:$I$383,I$1,0)</f>
        <v>54</v>
      </c>
    </row>
    <row r="83" spans="1:9" ht="24">
      <c r="A83" s="123" t="s">
        <v>104</v>
      </c>
      <c r="B83" s="94" t="s">
        <v>1</v>
      </c>
      <c r="C83" s="95" t="str">
        <f>VLOOKUP($A83,'Kursliste gesamt'!$A$10:$I$383,C$1,0)</f>
        <v>Einsatz von neuen Medien und Tablets im Zyklus 1</v>
      </c>
      <c r="D83" s="95" t="str">
        <f>VLOOKUP($A83,'Kursliste gesamt'!$A$10:$I$383,D$1,0)</f>
        <v>Fr 1.12.23, 17.00 - 20.30 Uhr</v>
      </c>
      <c r="E83" s="95" t="str">
        <f>VLOOKUP($A83,'Kursliste gesamt'!$A$10:$I$383,E$1,0)</f>
        <v>Z 1</v>
      </c>
      <c r="F83" s="95">
        <f>VLOOKUP($A83,'Kursliste gesamt'!$A$10:$I$383,F$1,0)</f>
        <v>3.5</v>
      </c>
      <c r="G83" s="95">
        <f>VLOOKUP($A83,'Kursliste gesamt'!$A$10:$I$383,G$1,0)</f>
        <v>52.5</v>
      </c>
      <c r="H83" s="95">
        <f>VLOOKUP($A83,'Kursliste gesamt'!$A$10:$I$383,H$1,0)</f>
        <v>21</v>
      </c>
      <c r="I83" s="95">
        <f>VLOOKUP($A83,'Kursliste gesamt'!$A$10:$I$383,I$1,0)</f>
        <v>31.5</v>
      </c>
    </row>
    <row r="84" spans="1:9" ht="24">
      <c r="A84" s="123" t="s">
        <v>327</v>
      </c>
      <c r="B84" s="94" t="s">
        <v>1</v>
      </c>
      <c r="C84" s="95" t="str">
        <f>VLOOKUP($A84,'Kursliste gesamt'!$A$10:$I$383,C$1,0)</f>
        <v>Digitale Zusammenarbeit mit OneNote von Office 365</v>
      </c>
      <c r="D84" s="95" t="str">
        <f>VLOOKUP($A84,'Kursliste gesamt'!$A$10:$I$383,D$1,0)</f>
        <v>Mi 13.3.24, 13.30 - 16.30 Uhr</v>
      </c>
      <c r="E84" s="95" t="str">
        <f>VLOOKUP($A84,'Kursliste gesamt'!$A$10:$I$383,E$1,0)</f>
        <v>Alle</v>
      </c>
      <c r="F84" s="95">
        <f>VLOOKUP($A84,'Kursliste gesamt'!$A$10:$I$383,F$1,0)</f>
        <v>3</v>
      </c>
      <c r="G84" s="95">
        <f>VLOOKUP($A84,'Kursliste gesamt'!$A$10:$I$383,G$1,0)</f>
        <v>45</v>
      </c>
      <c r="H84" s="95">
        <f>VLOOKUP($A84,'Kursliste gesamt'!$A$10:$I$383,H$1,0)</f>
        <v>18</v>
      </c>
      <c r="I84" s="95">
        <f>VLOOKUP($A84,'Kursliste gesamt'!$A$10:$I$383,I$1,0)</f>
        <v>27</v>
      </c>
    </row>
    <row r="85" spans="1:9" ht="24">
      <c r="A85" s="73" t="s">
        <v>245</v>
      </c>
      <c r="B85" s="94" t="s">
        <v>1</v>
      </c>
      <c r="C85" s="95" t="str">
        <f>VLOOKUP($A85,'Kursliste gesamt'!$A$10:$I$383,C$1,0)</f>
        <v>Upgrade für die persönlichen Anwendungskompetenzen im Schulalltag</v>
      </c>
      <c r="D85" s="95" t="str">
        <f>VLOOKUP($A85,'Kursliste gesamt'!$A$10:$I$383,D$1,0)</f>
        <v>Fr 8.9., 20.9.23, 13.30 - 17.00 Uhr</v>
      </c>
      <c r="E85" s="95" t="str">
        <f>VLOOKUP($A85,'Kursliste gesamt'!$A$10:$I$383,E$1,0)</f>
        <v>LP</v>
      </c>
      <c r="F85" s="95">
        <f>VLOOKUP($A85,'Kursliste gesamt'!$A$10:$I$383,F$1,0)</f>
        <v>7</v>
      </c>
      <c r="G85" s="95">
        <f>VLOOKUP($A85,'Kursliste gesamt'!$A$10:$I$383,G$1,0)</f>
        <v>105</v>
      </c>
      <c r="H85" s="95">
        <f>VLOOKUP($A85,'Kursliste gesamt'!$A$10:$I$383,H$1,0)</f>
        <v>42</v>
      </c>
      <c r="I85" s="95">
        <f>VLOOKUP($A85,'Kursliste gesamt'!$A$10:$I$383,I$1,0)</f>
        <v>63</v>
      </c>
    </row>
    <row r="86" spans="1:9" ht="36">
      <c r="A86" s="73" t="s">
        <v>324</v>
      </c>
      <c r="B86" s="94" t="s">
        <v>1</v>
      </c>
      <c r="C86" s="95" t="str">
        <f>VLOOKUP($A86,'Kursliste gesamt'!$A$10:$I$383,C$1,0)</f>
        <v>Revolutioniert die künstliche Intelligenz die Schule? Umsetzungsmöglichkeiten, Herausforderungen und Zukunftsperspektiven</v>
      </c>
      <c r="D86" s="95" t="str">
        <f>VLOOKUP($A86,'Kursliste gesamt'!$A$10:$I$383,D$1,0)</f>
        <v>Mi 22.11.23, 13.30 - 17.00 Uhr</v>
      </c>
      <c r="E86" s="95" t="str">
        <f>VLOOKUP($A86,'Kursliste gesamt'!$A$10:$I$383,E$1,0)</f>
        <v>Alle</v>
      </c>
      <c r="F86" s="95">
        <f>VLOOKUP($A86,'Kursliste gesamt'!$A$10:$I$383,F$1,0)</f>
        <v>3.5</v>
      </c>
      <c r="G86" s="95">
        <f>VLOOKUP($A86,'Kursliste gesamt'!$A$10:$I$383,G$1,0)</f>
        <v>52.5</v>
      </c>
      <c r="H86" s="95">
        <f>VLOOKUP($A86,'Kursliste gesamt'!$A$10:$I$383,H$1,0)</f>
        <v>21</v>
      </c>
      <c r="I86" s="95">
        <f>VLOOKUP($A86,'Kursliste gesamt'!$A$10:$I$383,I$1,0)</f>
        <v>31.5</v>
      </c>
    </row>
    <row r="87" spans="1:9" ht="24">
      <c r="A87" s="123" t="s">
        <v>781</v>
      </c>
      <c r="B87" s="94" t="s">
        <v>1</v>
      </c>
      <c r="C87" s="95" t="str">
        <f>VLOOKUP($A87,'Kursliste gesamt'!$A$10:$I$383,C$1,0)</f>
        <v>Design Thinking für den projektbasierten Unterricht</v>
      </c>
      <c r="D87" s="95" t="str">
        <f>VLOOKUP($A87,'Kursliste gesamt'!$A$10:$I$383,D$1,0)</f>
        <v>Sa 25.11.23, 08.30 - 16.00 Uhr</v>
      </c>
      <c r="E87" s="95" t="str">
        <f>VLOOKUP($A87,'Kursliste gesamt'!$A$10:$I$383,E$1,0)</f>
        <v>Z 2 + 3</v>
      </c>
      <c r="F87" s="95">
        <f>VLOOKUP($A87,'Kursliste gesamt'!$A$10:$I$383,F$1,0)</f>
        <v>6</v>
      </c>
      <c r="G87" s="95">
        <f>VLOOKUP($A87,'Kursliste gesamt'!$A$10:$I$383,G$1,0)</f>
        <v>90</v>
      </c>
      <c r="H87" s="95">
        <f>VLOOKUP($A87,'Kursliste gesamt'!$A$10:$I$383,H$1,0)</f>
        <v>36</v>
      </c>
      <c r="I87" s="95">
        <f>VLOOKUP($A87,'Kursliste gesamt'!$A$10:$I$383,I$1,0)</f>
        <v>54</v>
      </c>
    </row>
    <row r="88" spans="1:9" ht="24">
      <c r="A88" s="123" t="s">
        <v>783</v>
      </c>
      <c r="B88" s="94" t="s">
        <v>1</v>
      </c>
      <c r="C88" s="95" t="str">
        <f>VLOOKUP($A88,'Kursliste gesamt'!$A$10:$I$383,C$1,0)</f>
        <v>Förderung von Lesen und Leseverständnis</v>
      </c>
      <c r="D88" s="95" t="str">
        <f>VLOOKUP($A88,'Kursliste gesamt'!$A$10:$I$383,D$1,0)</f>
        <v>Fr 26.4.24, 18.00 - 21.00, Sa 27.4.24, 08.30 - 16.00 Uhr</v>
      </c>
      <c r="E88" s="95" t="str">
        <f>VLOOKUP($A88,'Kursliste gesamt'!$A$10:$I$383,E$1,0)</f>
        <v>Z 1, MS I, SHP, Logo, DaZ</v>
      </c>
      <c r="F88" s="95">
        <f>VLOOKUP($A88,'Kursliste gesamt'!$A$10:$I$383,F$1,0)</f>
        <v>10</v>
      </c>
      <c r="G88" s="95">
        <f>VLOOKUP($A88,'Kursliste gesamt'!$A$10:$I$383,G$1,0)</f>
        <v>150</v>
      </c>
      <c r="H88" s="95">
        <f>VLOOKUP($A88,'Kursliste gesamt'!$A$10:$I$383,H$1,0)</f>
        <v>60</v>
      </c>
      <c r="I88" s="95">
        <f>VLOOKUP($A88,'Kursliste gesamt'!$A$10:$I$383,I$1,0)</f>
        <v>90</v>
      </c>
    </row>
    <row r="89" spans="1:9">
      <c r="A89" s="123" t="s">
        <v>334</v>
      </c>
      <c r="B89" s="94" t="s">
        <v>1</v>
      </c>
      <c r="C89" s="95" t="str">
        <f>VLOOKUP($A89,'Kursliste gesamt'!$A$10:$I$383,C$1,0)</f>
        <v>ADHS und Schule, das geht!</v>
      </c>
      <c r="D89" s="95" t="str">
        <f>VLOOKUP($A89,'Kursliste gesamt'!$A$10:$I$383,D$1,0)</f>
        <v>Sa 9.9.23, 08.30 - 13.00 Uhr</v>
      </c>
      <c r="E89" s="95" t="str">
        <f>VLOOKUP($A89,'Kursliste gesamt'!$A$10:$I$383,E$1,0)</f>
        <v>LP</v>
      </c>
      <c r="F89" s="95">
        <f>VLOOKUP($A89,'Kursliste gesamt'!$A$10:$I$383,F$1,0)</f>
        <v>4.5</v>
      </c>
      <c r="G89" s="95">
        <f>VLOOKUP($A89,'Kursliste gesamt'!$A$10:$I$383,G$1,0)</f>
        <v>67.5</v>
      </c>
      <c r="H89" s="95">
        <f>VLOOKUP($A89,'Kursliste gesamt'!$A$10:$I$383,H$1,0)</f>
        <v>27</v>
      </c>
      <c r="I89" s="95">
        <f>VLOOKUP($A89,'Kursliste gesamt'!$A$10:$I$383,I$1,0)</f>
        <v>40.5</v>
      </c>
    </row>
    <row r="90" spans="1:9" ht="24">
      <c r="A90" s="123" t="s">
        <v>784</v>
      </c>
      <c r="B90" s="94" t="s">
        <v>1</v>
      </c>
      <c r="C90" s="95" t="str">
        <f>VLOOKUP($A90,'Kursliste gesamt'!$A$10:$I$383,C$1,0)</f>
        <v>Emotionaler Entwicklungsstand - Schlüssel bei Verhaltensauffälligkeiten?</v>
      </c>
      <c r="D90" s="95" t="str">
        <f>VLOOKUP($A90,'Kursliste gesamt'!$A$10:$I$383,D$1,0)</f>
        <v>Sa 16.3.24, 08.30 - 16.00 Uhr</v>
      </c>
      <c r="E90" s="95" t="str">
        <f>VLOOKUP($A90,'Kursliste gesamt'!$A$10:$I$383,E$1,0)</f>
        <v>Alle</v>
      </c>
      <c r="F90" s="95">
        <f>VLOOKUP($A90,'Kursliste gesamt'!$A$10:$I$383,F$1,0)</f>
        <v>6.5</v>
      </c>
      <c r="G90" s="95">
        <f>VLOOKUP($A90,'Kursliste gesamt'!$A$10:$I$383,G$1,0)</f>
        <v>97.5</v>
      </c>
      <c r="H90" s="95">
        <f>VLOOKUP($A90,'Kursliste gesamt'!$A$10:$I$383,H$1,0)</f>
        <v>39</v>
      </c>
      <c r="I90" s="95">
        <f>VLOOKUP($A90,'Kursliste gesamt'!$A$10:$I$383,I$1,0)</f>
        <v>58.5</v>
      </c>
    </row>
    <row r="91" spans="1:9">
      <c r="A91" s="123" t="s">
        <v>785</v>
      </c>
      <c r="B91" s="150" t="s">
        <v>1</v>
      </c>
      <c r="C91" s="95" t="str">
        <f>VLOOKUP($A91,'Kursliste gesamt'!$A$10:$I$383,C$1,0)</f>
        <v>Angst - Umgang mit einem starken Gefühl</v>
      </c>
      <c r="D91" s="95" t="str">
        <f>VLOOKUP($A91,'Kursliste gesamt'!$A$10:$I$383,D$1,0)</f>
        <v>Mi 27.3.24, 13.30 - 17.00 Uhr</v>
      </c>
      <c r="E91" s="95" t="str">
        <f>VLOOKUP($A91,'Kursliste gesamt'!$A$10:$I$383,E$1,0)</f>
        <v>Z 1 + 2</v>
      </c>
      <c r="F91" s="95">
        <f>VLOOKUP($A91,'Kursliste gesamt'!$A$10:$I$383,F$1,0)</f>
        <v>3.5</v>
      </c>
      <c r="G91" s="95">
        <f>VLOOKUP($A91,'Kursliste gesamt'!$A$10:$I$383,G$1,0)</f>
        <v>0</v>
      </c>
      <c r="H91" s="95">
        <f>VLOOKUP($A91,'Kursliste gesamt'!$A$10:$I$383,H$1,0)</f>
        <v>0</v>
      </c>
      <c r="I91" s="95">
        <f>VLOOKUP($A91,'Kursliste gesamt'!$A$10:$I$383,I$1,0)</f>
        <v>0</v>
      </c>
    </row>
    <row r="92" spans="1:9">
      <c r="A92" s="123" t="s">
        <v>331</v>
      </c>
      <c r="B92" s="97" t="s">
        <v>1</v>
      </c>
      <c r="C92" s="95" t="str">
        <f>VLOOKUP($A92,'Kursliste gesamt'!$A$10:$I$383,C$1,0)</f>
        <v>Mein Power-Team zeigt Wirkung</v>
      </c>
      <c r="D92" s="95" t="str">
        <f>VLOOKUP($A92,'Kursliste gesamt'!$A$10:$I$383,D$1,0)</f>
        <v>Mi 16.8., 8.11.23, 13.30 - 17.00 Uhr</v>
      </c>
      <c r="E92" s="95" t="str">
        <f>VLOOKUP($A92,'Kursliste gesamt'!$A$10:$I$383,E$1,0)</f>
        <v>SL</v>
      </c>
      <c r="F92" s="95">
        <f>VLOOKUP($A92,'Kursliste gesamt'!$A$10:$I$383,F$1,0)</f>
        <v>7</v>
      </c>
      <c r="G92" s="95">
        <f>VLOOKUP($A92,'Kursliste gesamt'!$A$10:$I$383,G$1,0)</f>
        <v>105</v>
      </c>
      <c r="H92" s="95">
        <f>VLOOKUP($A92,'Kursliste gesamt'!$A$10:$I$383,H$1,0)</f>
        <v>42</v>
      </c>
      <c r="I92" s="95">
        <f>VLOOKUP($A92,'Kursliste gesamt'!$A$10:$I$383,I$1,0)</f>
        <v>63</v>
      </c>
    </row>
    <row r="93" spans="1:9" ht="24">
      <c r="A93" s="123" t="s">
        <v>787</v>
      </c>
      <c r="B93" s="97" t="s">
        <v>1</v>
      </c>
      <c r="C93" s="95" t="str">
        <f>VLOOKUP($A93,'Kursliste gesamt'!$A$10:$I$383,C$1,0)</f>
        <v>Agiles Lernen und agile Schulentwicklung - innovative Wege entdecken</v>
      </c>
      <c r="D93" s="95" t="str">
        <f>VLOOKUP($A93,'Kursliste gesamt'!$A$10:$I$383,D$1,0)</f>
        <v>Mi 30.8.23, 16.00 - 18.00 Uhr</v>
      </c>
      <c r="E93" s="95" t="str">
        <f>VLOOKUP($A93,'Kursliste gesamt'!$A$10:$I$383,E$1,0)</f>
        <v>SL, LP</v>
      </c>
      <c r="F93" s="95">
        <f>VLOOKUP($A93,'Kursliste gesamt'!$A$10:$I$383,F$1,0)</f>
        <v>2</v>
      </c>
      <c r="G93" s="95">
        <f>VLOOKUP($A93,'Kursliste gesamt'!$A$10:$I$383,G$1,0)</f>
        <v>30</v>
      </c>
      <c r="H93" s="95">
        <f>VLOOKUP($A93,'Kursliste gesamt'!$A$10:$I$383,H$1,0)</f>
        <v>12</v>
      </c>
      <c r="I93" s="95">
        <f>VLOOKUP($A93,'Kursliste gesamt'!$A$10:$I$383,I$1,0)</f>
        <v>18</v>
      </c>
    </row>
    <row r="94" spans="1:9">
      <c r="A94" s="97" t="s">
        <v>331</v>
      </c>
      <c r="B94" s="97" t="s">
        <v>1</v>
      </c>
      <c r="C94" s="95" t="str">
        <f>VLOOKUP($A94,'Kursliste gesamt'!$A$10:$I$383,C$1,0)</f>
        <v>Mein Power-Team zeigt Wirkung</v>
      </c>
      <c r="D94" s="95" t="str">
        <f>VLOOKUP($A94,'Kursliste gesamt'!$A$10:$I$383,D$1,0)</f>
        <v>Mi 16.8., 8.11.23, 13.30 - 17.00 Uhr</v>
      </c>
      <c r="E94" s="95" t="str">
        <f>VLOOKUP($A94,'Kursliste gesamt'!$A$10:$I$383,E$1,0)</f>
        <v>SL</v>
      </c>
      <c r="F94" s="95">
        <f>VLOOKUP($A94,'Kursliste gesamt'!$A$10:$I$383,F$1,0)</f>
        <v>7</v>
      </c>
      <c r="G94" s="95">
        <f>VLOOKUP($A94,'Kursliste gesamt'!$A$10:$I$383,G$1,0)</f>
        <v>105</v>
      </c>
      <c r="H94" s="95">
        <f>VLOOKUP($A94,'Kursliste gesamt'!$A$10:$I$383,H$1,0)</f>
        <v>42</v>
      </c>
      <c r="I94" s="95">
        <f>VLOOKUP($A94,'Kursliste gesamt'!$A$10:$I$383,I$1,0)</f>
        <v>63</v>
      </c>
    </row>
    <row r="95" spans="1:9" ht="24">
      <c r="A95" s="97" t="s">
        <v>787</v>
      </c>
      <c r="B95" s="97" t="s">
        <v>1</v>
      </c>
      <c r="C95" s="95" t="str">
        <f>VLOOKUP($A95,'Kursliste gesamt'!$A$10:$I$383,C$1,0)</f>
        <v>Agiles Lernen und agile Schulentwicklung - innovative Wege entdecken</v>
      </c>
      <c r="D95" s="95" t="str">
        <f>VLOOKUP($A95,'Kursliste gesamt'!$A$10:$I$383,D$1,0)</f>
        <v>Mi 30.8.23, 16.00 - 18.00 Uhr</v>
      </c>
      <c r="E95" s="95" t="str">
        <f>VLOOKUP($A95,'Kursliste gesamt'!$A$10:$I$383,E$1,0)</f>
        <v>SL, LP</v>
      </c>
      <c r="F95" s="95">
        <f>VLOOKUP($A95,'Kursliste gesamt'!$A$10:$I$383,F$1,0)</f>
        <v>2</v>
      </c>
      <c r="G95" s="95">
        <f>VLOOKUP($A95,'Kursliste gesamt'!$A$10:$I$383,G$1,0)</f>
        <v>30</v>
      </c>
      <c r="H95" s="95">
        <f>VLOOKUP($A95,'Kursliste gesamt'!$A$10:$I$383,H$1,0)</f>
        <v>12</v>
      </c>
      <c r="I95" s="95">
        <f>VLOOKUP($A95,'Kursliste gesamt'!$A$10:$I$383,I$1,0)</f>
        <v>18</v>
      </c>
    </row>
  </sheetData>
  <autoFilter ref="A1:F90" xr:uid="{00000000-0001-0000-0600-000000000000}"/>
  <sortState xmlns:xlrd2="http://schemas.microsoft.com/office/spreadsheetml/2017/richdata2" ref="A2:F90">
    <sortCondition ref="A2:A90"/>
  </sortState>
  <conditionalFormatting sqref="A94:A1048576">
    <cfRule type="duplicateValues" dxfId="120" priority="52"/>
  </conditionalFormatting>
  <conditionalFormatting sqref="A1">
    <cfRule type="duplicateValues" dxfId="119" priority="45"/>
  </conditionalFormatting>
  <conditionalFormatting sqref="A32 A2:A30">
    <cfRule type="duplicateValues" dxfId="118" priority="22"/>
  </conditionalFormatting>
  <conditionalFormatting sqref="A2:A93">
    <cfRule type="duplicateValues" dxfId="117" priority="21"/>
  </conditionalFormatting>
  <conditionalFormatting sqref="A42:A49 A33:A40 A31">
    <cfRule type="duplicateValues" dxfId="116" priority="20"/>
  </conditionalFormatting>
  <conditionalFormatting sqref="A41">
    <cfRule type="duplicateValues" dxfId="115" priority="19"/>
  </conditionalFormatting>
  <conditionalFormatting sqref="A50">
    <cfRule type="duplicateValues" dxfId="114" priority="18"/>
  </conditionalFormatting>
  <conditionalFormatting sqref="A51:A52">
    <cfRule type="duplicateValues" dxfId="113" priority="16"/>
  </conditionalFormatting>
  <conditionalFormatting sqref="A66:A68 A55:A64 A51:A52">
    <cfRule type="duplicateValues" dxfId="112" priority="17"/>
  </conditionalFormatting>
  <conditionalFormatting sqref="A53">
    <cfRule type="duplicateValues" dxfId="111" priority="15"/>
  </conditionalFormatting>
  <conditionalFormatting sqref="A54">
    <cfRule type="duplicateValues" dxfId="110" priority="14"/>
  </conditionalFormatting>
  <conditionalFormatting sqref="A65">
    <cfRule type="duplicateValues" dxfId="109" priority="13"/>
  </conditionalFormatting>
  <conditionalFormatting sqref="A65">
    <cfRule type="duplicateValues" dxfId="108" priority="12"/>
  </conditionalFormatting>
  <conditionalFormatting sqref="A81:A86 A75 A69:A71 A73">
    <cfRule type="duplicateValues" dxfId="107" priority="11"/>
  </conditionalFormatting>
  <conditionalFormatting sqref="A74">
    <cfRule type="duplicateValues" dxfId="106" priority="10"/>
  </conditionalFormatting>
  <conditionalFormatting sqref="A72">
    <cfRule type="duplicateValues" dxfId="105" priority="9"/>
  </conditionalFormatting>
  <conditionalFormatting sqref="A79">
    <cfRule type="duplicateValues" dxfId="104" priority="8"/>
  </conditionalFormatting>
  <conditionalFormatting sqref="A77">
    <cfRule type="duplicateValues" dxfId="103" priority="7"/>
  </conditionalFormatting>
  <conditionalFormatting sqref="A76">
    <cfRule type="duplicateValues" dxfId="102" priority="6"/>
  </conditionalFormatting>
  <conditionalFormatting sqref="A78">
    <cfRule type="duplicateValues" dxfId="101" priority="5"/>
  </conditionalFormatting>
  <conditionalFormatting sqref="A80">
    <cfRule type="duplicateValues" dxfId="100" priority="4"/>
  </conditionalFormatting>
  <conditionalFormatting sqref="A87">
    <cfRule type="duplicateValues" dxfId="99" priority="3"/>
  </conditionalFormatting>
  <conditionalFormatting sqref="A88:A92">
    <cfRule type="duplicateValues" dxfId="98" priority="1"/>
  </conditionalFormatting>
  <conditionalFormatting sqref="A88:A93">
    <cfRule type="duplicateValues" dxfId="97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theme="9"/>
  </sheetPr>
  <dimension ref="A1:I86"/>
  <sheetViews>
    <sheetView workbookViewId="0">
      <selection activeCell="C17" sqref="C17"/>
    </sheetView>
  </sheetViews>
  <sheetFormatPr baseColWidth="10" defaultColWidth="11.42578125" defaultRowHeight="19.5" customHeight="1"/>
  <cols>
    <col min="1" max="1" width="10.5703125" style="75" customWidth="1"/>
    <col min="2" max="2" width="4.5703125" style="76" customWidth="1"/>
    <col min="3" max="3" width="28.7109375" style="76" customWidth="1"/>
    <col min="4" max="4" width="24.7109375" style="101" customWidth="1"/>
    <col min="5" max="5" width="5.85546875" style="77" customWidth="1"/>
    <col min="6" max="16384" width="11.42578125" style="77"/>
  </cols>
  <sheetData>
    <row r="1" spans="1:9" ht="19.5" customHeight="1">
      <c r="A1" s="69" t="s">
        <v>22</v>
      </c>
      <c r="B1" s="50">
        <v>2</v>
      </c>
      <c r="C1" s="152">
        <v>3</v>
      </c>
      <c r="D1" s="153">
        <v>4</v>
      </c>
      <c r="E1" s="43">
        <v>5</v>
      </c>
      <c r="F1" s="43">
        <v>6</v>
      </c>
      <c r="G1" s="75" t="s">
        <v>1063</v>
      </c>
      <c r="H1" s="75" t="s">
        <v>594</v>
      </c>
      <c r="I1" s="77" t="s">
        <v>1086</v>
      </c>
    </row>
    <row r="2" spans="1:9" ht="19.5" customHeight="1">
      <c r="A2" s="73" t="s">
        <v>258</v>
      </c>
      <c r="B2" s="73" t="s">
        <v>0</v>
      </c>
      <c r="C2" s="84" t="str">
        <f>VLOOKUP($A2,'Kursliste gesamt'!$A$10:$I$383,C$1,0)</f>
        <v>Gesund bleiben im Lehrberuf?!</v>
      </c>
      <c r="D2" s="84" t="str">
        <f>VLOOKUP($A2,'Kursliste gesamt'!$A$10:$I$383,D$1,0)</f>
        <v>Sa 28.10.23, 09.00 - 17.00 Uhr</v>
      </c>
      <c r="E2" s="84" t="str">
        <f>VLOOKUP($A2,'Kursliste gesamt'!$A$10:$I$383,E$1,0)</f>
        <v>LP</v>
      </c>
      <c r="F2" s="84">
        <f>VLOOKUP($A2,'Kursliste gesamt'!$A$10:$I$383,F$1,0)</f>
        <v>6.5</v>
      </c>
      <c r="G2" s="84">
        <f>VLOOKUP($A2,'Kursliste gesamt'!$A$10:$I$383,G$1,0)</f>
        <v>97.5</v>
      </c>
      <c r="H2" s="84">
        <f>VLOOKUP($A2,'Kursliste gesamt'!$A$10:$I$383,H$1,0)</f>
        <v>39</v>
      </c>
      <c r="I2" s="84">
        <f>VLOOKUP($A2,'Kursliste gesamt'!$A$10:$I$383,I$1,0)</f>
        <v>58.5</v>
      </c>
    </row>
    <row r="3" spans="1:9" ht="19.5" customHeight="1">
      <c r="A3" s="123" t="s">
        <v>359</v>
      </c>
      <c r="B3" s="73" t="s">
        <v>0</v>
      </c>
      <c r="C3" s="84" t="str">
        <f>VLOOKUP($A3,'Kursliste gesamt'!$A$10:$I$383,C$1,0)</f>
        <v>Die Kraft der Ermutigung - Wie kann ich andere und mich ermutigen?</v>
      </c>
      <c r="D3" s="84" t="str">
        <f>VLOOKUP($A3,'Kursliste gesamt'!$A$10:$I$383,D$1,0)</f>
        <v>Sa 2.12.23, 09.00 - 17.00 Uhr</v>
      </c>
      <c r="E3" s="84" t="str">
        <f>VLOOKUP($A3,'Kursliste gesamt'!$A$10:$I$383,E$1,0)</f>
        <v>LP</v>
      </c>
      <c r="F3" s="84">
        <f>VLOOKUP($A3,'Kursliste gesamt'!$A$10:$I$383,F$1,0)</f>
        <v>6.5</v>
      </c>
      <c r="G3" s="84">
        <f>VLOOKUP($A3,'Kursliste gesamt'!$A$10:$I$383,G$1,0)</f>
        <v>97.5</v>
      </c>
      <c r="H3" s="84">
        <f>VLOOKUP($A3,'Kursliste gesamt'!$A$10:$I$383,H$1,0)</f>
        <v>39</v>
      </c>
      <c r="I3" s="84">
        <f>VLOOKUP($A3,'Kursliste gesamt'!$A$10:$I$383,I$1,0)</f>
        <v>58.5</v>
      </c>
    </row>
    <row r="4" spans="1:9" ht="19.5" customHeight="1">
      <c r="A4" s="123" t="s">
        <v>1085</v>
      </c>
      <c r="B4" s="73" t="s">
        <v>0</v>
      </c>
      <c r="C4" s="84" t="str">
        <f>VLOOKUP($A4,'Kursliste gesamt'!$A$10:$I$383,C$1,0)</f>
        <v>Umgang mit herausfordernden Situationen</v>
      </c>
      <c r="D4" s="84" t="str">
        <f>VLOOKUP($A4,'Kursliste gesamt'!$A$10:$I$383,D$1,0)</f>
        <v>Holkurs - Termine nach Vereinbarung</v>
      </c>
      <c r="E4" s="84" t="str">
        <f>VLOOKUP($A4,'Kursliste gesamt'!$A$10:$I$383,E$1,0)</f>
        <v>LP</v>
      </c>
      <c r="F4" s="84">
        <f>VLOOKUP($A4,'Kursliste gesamt'!$A$10:$I$383,F$1,0)</f>
        <v>14</v>
      </c>
      <c r="G4" s="84">
        <f>VLOOKUP($A4,'Kursliste gesamt'!$A$10:$I$383,G$1,0)</f>
        <v>210</v>
      </c>
      <c r="H4" s="84">
        <f>VLOOKUP($A4,'Kursliste gesamt'!$A$10:$I$383,H$1,0)</f>
        <v>84</v>
      </c>
      <c r="I4" s="84">
        <f>VLOOKUP($A4,'Kursliste gesamt'!$A$10:$I$383,I$1,0)</f>
        <v>126</v>
      </c>
    </row>
    <row r="5" spans="1:9" ht="19.5" customHeight="1">
      <c r="A5" s="123" t="s">
        <v>718</v>
      </c>
      <c r="B5" s="73" t="s">
        <v>0</v>
      </c>
      <c r="C5" s="84" t="str">
        <f>VLOOKUP($A5,'Kursliste gesamt'!$A$10:$I$383,C$1,0)</f>
        <v>Bewegt entspannt mit Qigong</v>
      </c>
      <c r="D5" s="84" t="str">
        <f>VLOOKUP($A5,'Kursliste gesamt'!$A$10:$I$383,D$1,0)</f>
        <v>Sa 16.9.23, 08.30 - 12.00 Uhr</v>
      </c>
      <c r="E5" s="84" t="str">
        <f>VLOOKUP($A5,'Kursliste gesamt'!$A$10:$I$383,E$1,0)</f>
        <v>LP</v>
      </c>
      <c r="F5" s="84">
        <f>VLOOKUP($A5,'Kursliste gesamt'!$A$10:$I$383,F$1,0)</f>
        <v>3.5</v>
      </c>
      <c r="G5" s="84">
        <f>VLOOKUP($A5,'Kursliste gesamt'!$A$10:$I$383,G$1,0)</f>
        <v>52.5</v>
      </c>
      <c r="H5" s="84">
        <f>VLOOKUP($A5,'Kursliste gesamt'!$A$10:$I$383,H$1,0)</f>
        <v>21</v>
      </c>
      <c r="I5" s="84">
        <f>VLOOKUP($A5,'Kursliste gesamt'!$A$10:$I$383,I$1,0)</f>
        <v>31.5</v>
      </c>
    </row>
    <row r="6" spans="1:9" ht="19.5" customHeight="1">
      <c r="A6" s="123" t="s">
        <v>719</v>
      </c>
      <c r="B6" s="73" t="s">
        <v>0</v>
      </c>
      <c r="C6" s="84" t="str">
        <f>VLOOKUP($A6,'Kursliste gesamt'!$A$10:$I$383,C$1,0)</f>
        <v>Erlebnispädagogik - Selfmanagement</v>
      </c>
      <c r="D6" s="84" t="str">
        <f>VLOOKUP($A6,'Kursliste gesamt'!$A$10:$I$383,D$1,0)</f>
        <v>Mo 16.10.23, Do 19.10.23</v>
      </c>
      <c r="E6" s="84" t="str">
        <f>VLOOKUP($A6,'Kursliste gesamt'!$A$10:$I$383,E$1,0)</f>
        <v>LP</v>
      </c>
      <c r="F6" s="84">
        <f>VLOOKUP($A6,'Kursliste gesamt'!$A$10:$I$383,F$1,0)</f>
        <v>7</v>
      </c>
      <c r="G6" s="84">
        <f>VLOOKUP($A6,'Kursliste gesamt'!$A$10:$I$383,G$1,0)</f>
        <v>105</v>
      </c>
      <c r="H6" s="84">
        <f>VLOOKUP($A6,'Kursliste gesamt'!$A$10:$I$383,H$1,0)</f>
        <v>42</v>
      </c>
      <c r="I6" s="84">
        <f>VLOOKUP($A6,'Kursliste gesamt'!$A$10:$I$383,I$1,0)</f>
        <v>63</v>
      </c>
    </row>
    <row r="7" spans="1:9" ht="19.5" customHeight="1">
      <c r="A7" s="78" t="s">
        <v>720</v>
      </c>
      <c r="B7" s="73" t="s">
        <v>0</v>
      </c>
      <c r="C7" s="84" t="str">
        <f>VLOOKUP($A7,'Kursliste gesamt'!$A$10:$I$383,C$1,0)</f>
        <v>Erkennung von Auffälligkeiten bei Schülerinnen und Schülern</v>
      </c>
      <c r="D7" s="84" t="str">
        <f>VLOOKUP($A7,'Kursliste gesamt'!$A$10:$I$383,D$1,0)</f>
        <v>Mi 8.11.23, 13.30 - 17.00 Uhr</v>
      </c>
      <c r="E7" s="84" t="str">
        <f>VLOOKUP($A7,'Kursliste gesamt'!$A$10:$I$383,E$1,0)</f>
        <v>LP</v>
      </c>
      <c r="F7" s="84">
        <f>VLOOKUP($A7,'Kursliste gesamt'!$A$10:$I$383,F$1,0)</f>
        <v>3.5</v>
      </c>
      <c r="G7" s="84">
        <f>VLOOKUP($A7,'Kursliste gesamt'!$A$10:$I$383,G$1,0)</f>
        <v>52.5</v>
      </c>
      <c r="H7" s="84">
        <f>VLOOKUP($A7,'Kursliste gesamt'!$A$10:$I$383,H$1,0)</f>
        <v>21</v>
      </c>
      <c r="I7" s="84">
        <f>VLOOKUP($A7,'Kursliste gesamt'!$A$10:$I$383,I$1,0)</f>
        <v>31.5</v>
      </c>
    </row>
    <row r="8" spans="1:9" ht="19.5" customHeight="1">
      <c r="A8" s="78" t="s">
        <v>721</v>
      </c>
      <c r="B8" s="73" t="s">
        <v>0</v>
      </c>
      <c r="C8" s="84" t="str">
        <f>VLOOKUP($A8,'Kursliste gesamt'!$A$10:$I$383,C$1,0)</f>
        <v>Yoga: Körper und Geist in Einklang bringen!</v>
      </c>
      <c r="D8" s="84" t="str">
        <f>VLOOKUP($A8,'Kursliste gesamt'!$A$10:$I$383,D$1,0)</f>
        <v>Do 7.9., 14.9., 21.9., 28.9., 5.10.23, 18.00 - 19.30 Uhr</v>
      </c>
      <c r="E8" s="84" t="str">
        <f>VLOOKUP($A8,'Kursliste gesamt'!$A$10:$I$383,E$1,0)</f>
        <v>LP</v>
      </c>
      <c r="F8" s="84">
        <f>VLOOKUP($A8,'Kursliste gesamt'!$A$10:$I$383,F$1,0)</f>
        <v>7.5</v>
      </c>
      <c r="G8" s="84">
        <f>VLOOKUP($A8,'Kursliste gesamt'!$A$10:$I$383,G$1,0)</f>
        <v>112.5</v>
      </c>
      <c r="H8" s="84">
        <f>VLOOKUP($A8,'Kursliste gesamt'!$A$10:$I$383,H$1,0)</f>
        <v>45</v>
      </c>
      <c r="I8" s="84">
        <f>VLOOKUP($A8,'Kursliste gesamt'!$A$10:$I$383,I$1,0)</f>
        <v>67.5</v>
      </c>
    </row>
    <row r="9" spans="1:9" ht="19.5" customHeight="1">
      <c r="A9" s="73" t="s">
        <v>160</v>
      </c>
      <c r="B9" s="73" t="s">
        <v>0</v>
      </c>
      <c r="C9" s="84" t="str">
        <f>VLOOKUP($A9,'Kursliste gesamt'!$A$10:$I$383,C$1,0)</f>
        <v>Überzeugend auftreten</v>
      </c>
      <c r="D9" s="84" t="str">
        <f>VLOOKUP($A9,'Kursliste gesamt'!$A$10:$I$383,D$1,0)</f>
        <v>Sa 30.9.23, 09.00 - 17.00 Uhr</v>
      </c>
      <c r="E9" s="84" t="str">
        <f>VLOOKUP($A9,'Kursliste gesamt'!$A$10:$I$383,E$1,0)</f>
        <v>LP</v>
      </c>
      <c r="F9" s="84">
        <f>VLOOKUP($A9,'Kursliste gesamt'!$A$10:$I$383,F$1,0)</f>
        <v>7</v>
      </c>
      <c r="G9" s="84">
        <f>VLOOKUP($A9,'Kursliste gesamt'!$A$10:$I$383,G$1,0)</f>
        <v>105</v>
      </c>
      <c r="H9" s="84">
        <f>VLOOKUP($A9,'Kursliste gesamt'!$A$10:$I$383,H$1,0)</f>
        <v>42</v>
      </c>
      <c r="I9" s="84">
        <f>VLOOKUP($A9,'Kursliste gesamt'!$A$10:$I$383,I$1,0)</f>
        <v>63</v>
      </c>
    </row>
    <row r="10" spans="1:9" ht="19.5" customHeight="1">
      <c r="A10" s="118" t="s">
        <v>165</v>
      </c>
      <c r="B10" s="73" t="s">
        <v>0</v>
      </c>
      <c r="C10" s="84" t="str">
        <f>VLOOKUP($A10,'Kursliste gesamt'!$A$10:$I$383,C$1,0)</f>
        <v>Raus mit der Sprache!</v>
      </c>
      <c r="D10" s="84" t="str">
        <f>VLOOKUP($A10,'Kursliste gesamt'!$A$10:$I$383,D$1,0)</f>
        <v>Sa 28.10.23, 09.00 - 17.00 Uhr</v>
      </c>
      <c r="E10" s="84" t="str">
        <f>VLOOKUP($A10,'Kursliste gesamt'!$A$10:$I$383,E$1,0)</f>
        <v>LP</v>
      </c>
      <c r="F10" s="84">
        <f>VLOOKUP($A10,'Kursliste gesamt'!$A$10:$I$383,F$1,0)</f>
        <v>7</v>
      </c>
      <c r="G10" s="84">
        <f>VLOOKUP($A10,'Kursliste gesamt'!$A$10:$I$383,G$1,0)</f>
        <v>105</v>
      </c>
      <c r="H10" s="84">
        <f>VLOOKUP($A10,'Kursliste gesamt'!$A$10:$I$383,H$1,0)</f>
        <v>42</v>
      </c>
      <c r="I10" s="84">
        <f>VLOOKUP($A10,'Kursliste gesamt'!$A$10:$I$383,I$1,0)</f>
        <v>63</v>
      </c>
    </row>
    <row r="11" spans="1:9" ht="19.5" customHeight="1">
      <c r="A11" s="124" t="s">
        <v>208</v>
      </c>
      <c r="B11" s="73" t="s">
        <v>0</v>
      </c>
      <c r="C11" s="84" t="str">
        <f>VLOOKUP($A11,'Kursliste gesamt'!$A$10:$I$383,C$1,0)</f>
        <v>Kritisieren und gleichzeitig Kooperation und Engagement gewinnen - Bei Eltern, Stellenpartner/innen und Mitarbeitenden das Günstigere in Gang setzen</v>
      </c>
      <c r="D11" s="84" t="str">
        <f>VLOOKUP($A11,'Kursliste gesamt'!$A$10:$I$383,D$1,0)</f>
        <v>Sa 16.9.23, 08.30 - 17.00 Uhr</v>
      </c>
      <c r="E11" s="84" t="str">
        <f>VLOOKUP($A11,'Kursliste gesamt'!$A$10:$I$383,E$1,0)</f>
        <v>LP</v>
      </c>
      <c r="F11" s="84">
        <f>VLOOKUP($A11,'Kursliste gesamt'!$A$10:$I$383,F$1,0)</f>
        <v>7</v>
      </c>
      <c r="G11" s="84">
        <f>VLOOKUP($A11,'Kursliste gesamt'!$A$10:$I$383,G$1,0)</f>
        <v>105</v>
      </c>
      <c r="H11" s="84">
        <f>VLOOKUP($A11,'Kursliste gesamt'!$A$10:$I$383,H$1,0)</f>
        <v>42</v>
      </c>
      <c r="I11" s="84">
        <f>VLOOKUP($A11,'Kursliste gesamt'!$A$10:$I$383,I$1,0)</f>
        <v>63</v>
      </c>
    </row>
    <row r="12" spans="1:9" ht="19.5" customHeight="1">
      <c r="A12" s="124" t="s">
        <v>209</v>
      </c>
      <c r="B12" s="73" t="s">
        <v>0</v>
      </c>
      <c r="C12" s="84" t="str">
        <f>VLOOKUP($A12,'Kursliste gesamt'!$A$10:$I$383,C$1,0)</f>
        <v>Selbstverständlichkeiten setzen. Punkt. Ohne Härte oder lange Erklärungen - Die ressourcive Klassenführung ist sanft und glasklar</v>
      </c>
      <c r="D12" s="84" t="str">
        <f>VLOOKUP($A12,'Kursliste gesamt'!$A$10:$I$383,D$1,0)</f>
        <v>Mi 29.11.23, 13.30 - 17.30 Uhr</v>
      </c>
      <c r="E12" s="84" t="str">
        <f>VLOOKUP($A12,'Kursliste gesamt'!$A$10:$I$383,E$1,0)</f>
        <v>LP</v>
      </c>
      <c r="F12" s="84">
        <f>VLOOKUP($A12,'Kursliste gesamt'!$A$10:$I$383,F$1,0)</f>
        <v>4</v>
      </c>
      <c r="G12" s="84">
        <f>VLOOKUP($A12,'Kursliste gesamt'!$A$10:$I$383,G$1,0)</f>
        <v>60</v>
      </c>
      <c r="H12" s="84">
        <f>VLOOKUP($A12,'Kursliste gesamt'!$A$10:$I$383,H$1,0)</f>
        <v>24</v>
      </c>
      <c r="I12" s="84">
        <f>VLOOKUP($A12,'Kursliste gesamt'!$A$10:$I$383,I$1,0)</f>
        <v>36</v>
      </c>
    </row>
    <row r="13" spans="1:9" ht="19.5" customHeight="1">
      <c r="A13" s="123" t="s">
        <v>725</v>
      </c>
      <c r="B13" s="73" t="s">
        <v>0</v>
      </c>
      <c r="C13" s="84" t="str">
        <f>VLOOKUP($A13,'Kursliste gesamt'!$A$10:$I$383,C$1,0)</f>
        <v>«Nein!», «Nicht!», «Falsch!» &amp; Co. - Korrigieren ohne blosszustellen</v>
      </c>
      <c r="D13" s="84" t="str">
        <f>VLOOKUP($A13,'Kursliste gesamt'!$A$10:$I$383,D$1,0)</f>
        <v>Mi 27.9.23, 13.30 - 17.30 Uhr</v>
      </c>
      <c r="E13" s="84" t="str">
        <f>VLOOKUP($A13,'Kursliste gesamt'!$A$10:$I$383,E$1,0)</f>
        <v>LP</v>
      </c>
      <c r="F13" s="84">
        <f>VLOOKUP($A13,'Kursliste gesamt'!$A$10:$I$383,F$1,0)</f>
        <v>4</v>
      </c>
      <c r="G13" s="84">
        <f>VLOOKUP($A13,'Kursliste gesamt'!$A$10:$I$383,G$1,0)</f>
        <v>60</v>
      </c>
      <c r="H13" s="84">
        <f>VLOOKUP($A13,'Kursliste gesamt'!$A$10:$I$383,H$1,0)</f>
        <v>24</v>
      </c>
      <c r="I13" s="84">
        <f>VLOOKUP($A13,'Kursliste gesamt'!$A$10:$I$383,I$1,0)</f>
        <v>36</v>
      </c>
    </row>
    <row r="14" spans="1:9" ht="19.5" customHeight="1">
      <c r="A14" s="73" t="s">
        <v>726</v>
      </c>
      <c r="B14" s="73" t="s">
        <v>0</v>
      </c>
      <c r="C14" s="84" t="str">
        <f>VLOOKUP($A14,'Kursliste gesamt'!$A$10:$I$383,C$1,0)</f>
        <v>Wie man Schüler/innen und Kolleg/innen zum Ja-Sagen bringt - Die Kunst positive Kreisläufe anzuzetteln</v>
      </c>
      <c r="D14" s="84" t="str">
        <f>VLOOKUP($A14,'Kursliste gesamt'!$A$10:$I$383,D$1,0)</f>
        <v>Mi 31.1.24, 13.30 - 17.30 Uhr</v>
      </c>
      <c r="E14" s="84" t="str">
        <f>VLOOKUP($A14,'Kursliste gesamt'!$A$10:$I$383,E$1,0)</f>
        <v>LP</v>
      </c>
      <c r="F14" s="84">
        <f>VLOOKUP($A14,'Kursliste gesamt'!$A$10:$I$383,F$1,0)</f>
        <v>4</v>
      </c>
      <c r="G14" s="84">
        <f>VLOOKUP($A14,'Kursliste gesamt'!$A$10:$I$383,G$1,0)</f>
        <v>60</v>
      </c>
      <c r="H14" s="84">
        <f>VLOOKUP($A14,'Kursliste gesamt'!$A$10:$I$383,H$1,0)</f>
        <v>24</v>
      </c>
      <c r="I14" s="84">
        <f>VLOOKUP($A14,'Kursliste gesamt'!$A$10:$I$383,I$1,0)</f>
        <v>36</v>
      </c>
    </row>
    <row r="15" spans="1:9" ht="19.5" customHeight="1">
      <c r="A15" s="73" t="s">
        <v>727</v>
      </c>
      <c r="B15" s="73" t="s">
        <v>0</v>
      </c>
      <c r="C15" s="84" t="str">
        <f>VLOOKUP($A15,'Kursliste gesamt'!$A$10:$I$383,C$1,0)</f>
        <v>Elterngespräche souverän und sicher führen</v>
      </c>
      <c r="D15" s="84" t="str">
        <f>VLOOKUP($A15,'Kursliste gesamt'!$A$10:$I$383,D$1,0)</f>
        <v>Mi 25.10.23, 13.30 - 17.30 Uhr</v>
      </c>
      <c r="E15" s="84" t="str">
        <f>VLOOKUP($A15,'Kursliste gesamt'!$A$10:$I$383,E$1,0)</f>
        <v>LP</v>
      </c>
      <c r="F15" s="84">
        <f>VLOOKUP($A15,'Kursliste gesamt'!$A$10:$I$383,F$1,0)</f>
        <v>4</v>
      </c>
      <c r="G15" s="84">
        <f>VLOOKUP($A15,'Kursliste gesamt'!$A$10:$I$383,G$1,0)</f>
        <v>60</v>
      </c>
      <c r="H15" s="84">
        <f>VLOOKUP($A15,'Kursliste gesamt'!$A$10:$I$383,H$1,0)</f>
        <v>24</v>
      </c>
      <c r="I15" s="84">
        <f>VLOOKUP($A15,'Kursliste gesamt'!$A$10:$I$383,I$1,0)</f>
        <v>36</v>
      </c>
    </row>
    <row r="16" spans="1:9" ht="19.5" customHeight="1">
      <c r="A16" s="118" t="s">
        <v>87</v>
      </c>
      <c r="B16" s="73" t="s">
        <v>0</v>
      </c>
      <c r="C16" s="84" t="str">
        <f>VLOOKUP($A16,'Kursliste gesamt'!$A$10:$I$383,C$1,0)</f>
        <v>Schwierige Klassen unterrichten</v>
      </c>
      <c r="D16" s="84" t="str">
        <f>VLOOKUP($A16,'Kursliste gesamt'!$A$10:$I$383,D$1,0)</f>
        <v>Sa 30.9.23, 08.30 - 17.00 Uhr</v>
      </c>
      <c r="E16" s="84" t="str">
        <f>VLOOKUP($A16,'Kursliste gesamt'!$A$10:$I$383,E$1,0)</f>
        <v>LP</v>
      </c>
      <c r="F16" s="84">
        <f>VLOOKUP($A16,'Kursliste gesamt'!$A$10:$I$383,F$1,0)</f>
        <v>7</v>
      </c>
      <c r="G16" s="84">
        <f>VLOOKUP($A16,'Kursliste gesamt'!$A$10:$I$383,G$1,0)</f>
        <v>105</v>
      </c>
      <c r="H16" s="84">
        <f>VLOOKUP($A16,'Kursliste gesamt'!$A$10:$I$383,H$1,0)</f>
        <v>42</v>
      </c>
      <c r="I16" s="84">
        <f>VLOOKUP($A16,'Kursliste gesamt'!$A$10:$I$383,I$1,0)</f>
        <v>63</v>
      </c>
    </row>
    <row r="17" spans="1:9" ht="19.5" customHeight="1">
      <c r="A17" s="123" t="s">
        <v>163</v>
      </c>
      <c r="B17" s="73" t="s">
        <v>0</v>
      </c>
      <c r="C17" s="84" t="str">
        <f>VLOOKUP($A17,'Kursliste gesamt'!$A$10:$I$383,C$1,0)</f>
        <v>Wenn Prinz und Prinzessin den Unterricht besuchen - Vom Umgang mit verwöhnten Kindern im Schulzimmer</v>
      </c>
      <c r="D17" s="84" t="str">
        <f>VLOOKUP($A17,'Kursliste gesamt'!$A$10:$I$383,D$1,0)</f>
        <v>Sa 28.10.23, 08.30 - 17.00 Uhr</v>
      </c>
      <c r="E17" s="84" t="str">
        <f>VLOOKUP($A17,'Kursliste gesamt'!$A$10:$I$383,E$1,0)</f>
        <v>Z 1 + 2</v>
      </c>
      <c r="F17" s="84">
        <f>VLOOKUP($A17,'Kursliste gesamt'!$A$10:$I$383,F$1,0)</f>
        <v>7</v>
      </c>
      <c r="G17" s="84">
        <f>VLOOKUP($A17,'Kursliste gesamt'!$A$10:$I$383,G$1,0)</f>
        <v>105</v>
      </c>
      <c r="H17" s="84">
        <f>VLOOKUP($A17,'Kursliste gesamt'!$A$10:$I$383,H$1,0)</f>
        <v>42</v>
      </c>
      <c r="I17" s="84">
        <f>VLOOKUP($A17,'Kursliste gesamt'!$A$10:$I$383,I$1,0)</f>
        <v>63</v>
      </c>
    </row>
    <row r="18" spans="1:9" ht="19.5" customHeight="1">
      <c r="A18" s="123" t="s">
        <v>112</v>
      </c>
      <c r="B18" s="73" t="s">
        <v>0</v>
      </c>
      <c r="C18" s="84" t="str">
        <f>VLOOKUP($A18,'Kursliste gesamt'!$A$10:$I$383,C$1,0)</f>
        <v>Wie konsequenter Unterricht auch ohne Strafe und Belohnung gelingt</v>
      </c>
      <c r="D18" s="84" t="str">
        <f>VLOOKUP($A18,'Kursliste gesamt'!$A$10:$I$383,D$1,0)</f>
        <v>Sa 2.9.23, 08.30 - 17.00 Uhr</v>
      </c>
      <c r="E18" s="84" t="str">
        <f>VLOOKUP($A18,'Kursliste gesamt'!$A$10:$I$383,E$1,0)</f>
        <v>Z 1 - 3, SHP, DaZ, Logo</v>
      </c>
      <c r="F18" s="84">
        <f>VLOOKUP($A18,'Kursliste gesamt'!$A$10:$I$383,F$1,0)</f>
        <v>7</v>
      </c>
      <c r="G18" s="84">
        <f>VLOOKUP($A18,'Kursliste gesamt'!$A$10:$I$383,G$1,0)</f>
        <v>105</v>
      </c>
      <c r="H18" s="84">
        <f>VLOOKUP($A18,'Kursliste gesamt'!$A$10:$I$383,H$1,0)</f>
        <v>42</v>
      </c>
      <c r="I18" s="84">
        <f>VLOOKUP($A18,'Kursliste gesamt'!$A$10:$I$383,I$1,0)</f>
        <v>63</v>
      </c>
    </row>
    <row r="19" spans="1:9" ht="19.5" customHeight="1">
      <c r="A19" s="123" t="s">
        <v>731</v>
      </c>
      <c r="B19" s="73" t="s">
        <v>0</v>
      </c>
      <c r="C19" s="84" t="str">
        <f>VLOOKUP($A19,'Kursliste gesamt'!$A$10:$I$383,C$1,0)</f>
        <v>Purzelbaum-Auffrischungstreffen</v>
      </c>
      <c r="D19" s="84" t="str">
        <f>VLOOKUP($A19,'Kursliste gesamt'!$A$10:$I$383,D$1,0)</f>
        <v>Mi 27.9.23, 13.30 - 17.00 Uhr</v>
      </c>
      <c r="E19" s="84" t="str">
        <f>VLOOKUP($A19,'Kursliste gesamt'!$A$10:$I$383,E$1,0)</f>
        <v>KG</v>
      </c>
      <c r="F19" s="84">
        <f>VLOOKUP($A19,'Kursliste gesamt'!$A$10:$I$383,F$1,0)</f>
        <v>3.5</v>
      </c>
      <c r="G19" s="84">
        <f>VLOOKUP($A19,'Kursliste gesamt'!$A$10:$I$383,G$1,0)</f>
        <v>52.5</v>
      </c>
      <c r="H19" s="84">
        <f>VLOOKUP($A19,'Kursliste gesamt'!$A$10:$I$383,H$1,0)</f>
        <v>21</v>
      </c>
      <c r="I19" s="84">
        <f>VLOOKUP($A19,'Kursliste gesamt'!$A$10:$I$383,I$1,0)</f>
        <v>31.5</v>
      </c>
    </row>
    <row r="20" spans="1:9" ht="19.5" customHeight="1">
      <c r="A20" s="73" t="s">
        <v>350</v>
      </c>
      <c r="B20" s="73" t="s">
        <v>0</v>
      </c>
      <c r="C20" s="84" t="str">
        <f>VLOOKUP($A20,'Kursliste gesamt'!$A$10:$I$383,C$1,0)</f>
        <v>Unterrichtsstörungen sicher begegnen: Positiver Umgang mit schwierigen Situationen im Schulalltag</v>
      </c>
      <c r="D20" s="84" t="str">
        <f>VLOOKUP($A20,'Kursliste gesamt'!$A$10:$I$383,D$1,0)</f>
        <v>Sa 11.11.23, 08.30 - 17.00 Uhr</v>
      </c>
      <c r="E20" s="84" t="str">
        <f>VLOOKUP($A20,'Kursliste gesamt'!$A$10:$I$383,E$1,0)</f>
        <v>LP</v>
      </c>
      <c r="F20" s="84">
        <f>VLOOKUP($A20,'Kursliste gesamt'!$A$10:$I$383,F$1,0)</f>
        <v>7</v>
      </c>
      <c r="G20" s="84">
        <f>VLOOKUP($A20,'Kursliste gesamt'!$A$10:$I$383,G$1,0)</f>
        <v>105</v>
      </c>
      <c r="H20" s="84">
        <f>VLOOKUP($A20,'Kursliste gesamt'!$A$10:$I$383,H$1,0)</f>
        <v>42</v>
      </c>
      <c r="I20" s="84">
        <f>VLOOKUP($A20,'Kursliste gesamt'!$A$10:$I$383,I$1,0)</f>
        <v>63</v>
      </c>
    </row>
    <row r="21" spans="1:9" ht="19.5" customHeight="1">
      <c r="A21" s="73" t="s">
        <v>732</v>
      </c>
      <c r="B21" s="73" t="s">
        <v>0</v>
      </c>
      <c r="C21" s="84" t="str">
        <f>VLOOKUP($A21,'Kursliste gesamt'!$A$10:$I$383,C$1,0)</f>
        <v>Neue Autorität - Mit innerer Stärke und Präsenz Klassen und Schulen führen</v>
      </c>
      <c r="D21" s="84" t="str">
        <f>VLOOKUP($A21,'Kursliste gesamt'!$A$10:$I$383,D$1,0)</f>
        <v>Mi 30.8., 6.9.23, 14.00 - 17.00 Uhr</v>
      </c>
      <c r="E21" s="84" t="str">
        <f>VLOOKUP($A21,'Kursliste gesamt'!$A$10:$I$383,E$1,0)</f>
        <v>LP</v>
      </c>
      <c r="F21" s="84">
        <f>VLOOKUP($A21,'Kursliste gesamt'!$A$10:$I$383,F$1,0)</f>
        <v>6</v>
      </c>
      <c r="G21" s="84">
        <f>VLOOKUP($A21,'Kursliste gesamt'!$A$10:$I$383,G$1,0)</f>
        <v>90</v>
      </c>
      <c r="H21" s="84">
        <f>VLOOKUP($A21,'Kursliste gesamt'!$A$10:$I$383,H$1,0)</f>
        <v>36</v>
      </c>
      <c r="I21" s="84">
        <f>VLOOKUP($A21,'Kursliste gesamt'!$A$10:$I$383,I$1,0)</f>
        <v>54</v>
      </c>
    </row>
    <row r="22" spans="1:9" ht="19.5" customHeight="1">
      <c r="A22" s="73" t="s">
        <v>255</v>
      </c>
      <c r="B22" s="73" t="s">
        <v>0</v>
      </c>
      <c r="C22" s="84" t="str">
        <f>VLOOKUP($A22,'Kursliste gesamt'!$A$10:$I$383,C$1,0)</f>
        <v>Verwöhnte Kinder in der Schule</v>
      </c>
      <c r="D22" s="84" t="str">
        <f>VLOOKUP($A22,'Kursliste gesamt'!$A$10:$I$383,D$1,0)</f>
        <v>Sa 3.2.24, 09.00 - 17.00 Uhr</v>
      </c>
      <c r="E22" s="84" t="str">
        <f>VLOOKUP($A22,'Kursliste gesamt'!$A$10:$I$383,E$1,0)</f>
        <v>LP</v>
      </c>
      <c r="F22" s="84">
        <f>VLOOKUP($A22,'Kursliste gesamt'!$A$10:$I$383,F$1,0)</f>
        <v>6.5</v>
      </c>
      <c r="G22" s="84">
        <f>VLOOKUP($A22,'Kursliste gesamt'!$A$10:$I$383,G$1,0)</f>
        <v>97.5</v>
      </c>
      <c r="H22" s="84">
        <f>VLOOKUP($A22,'Kursliste gesamt'!$A$10:$I$383,H$1,0)</f>
        <v>39</v>
      </c>
      <c r="I22" s="84">
        <f>VLOOKUP($A22,'Kursliste gesamt'!$A$10:$I$383,I$1,0)</f>
        <v>58.5</v>
      </c>
    </row>
    <row r="23" spans="1:9" ht="19.5" customHeight="1">
      <c r="A23" s="123" t="s">
        <v>351</v>
      </c>
      <c r="B23" s="119" t="s">
        <v>0</v>
      </c>
      <c r="C23" s="84" t="str">
        <f>VLOOKUP($A23,'Kursliste gesamt'!$A$10:$I$383,C$1,0)</f>
        <v xml:space="preserve">Sonderstatus, Lernzielanpassung, Nachteilsausgleich und Co. - Was muss ich wissen? </v>
      </c>
      <c r="D23" s="84" t="str">
        <f>VLOOKUP($A23,'Kursliste gesamt'!$A$10:$I$383,D$1,0)</f>
        <v>Mi 8.11.23, 13.30 - 17.00 Uhr</v>
      </c>
      <c r="E23" s="84" t="str">
        <f>VLOOKUP($A23,'Kursliste gesamt'!$A$10:$I$383,E$1,0)</f>
        <v>LP</v>
      </c>
      <c r="F23" s="84">
        <f>VLOOKUP($A23,'Kursliste gesamt'!$A$10:$I$383,F$1,0)</f>
        <v>3.5</v>
      </c>
      <c r="G23" s="84">
        <f>VLOOKUP($A23,'Kursliste gesamt'!$A$10:$I$383,G$1,0)</f>
        <v>52.5</v>
      </c>
      <c r="H23" s="84">
        <f>VLOOKUP($A23,'Kursliste gesamt'!$A$10:$I$383,H$1,0)</f>
        <v>21</v>
      </c>
      <c r="I23" s="84">
        <f>VLOOKUP($A23,'Kursliste gesamt'!$A$10:$I$383,I$1,0)</f>
        <v>31.5</v>
      </c>
    </row>
    <row r="24" spans="1:9" ht="19.5" customHeight="1">
      <c r="A24" s="123" t="s">
        <v>352</v>
      </c>
      <c r="B24" s="73" t="s">
        <v>0</v>
      </c>
      <c r="C24" s="84" t="str">
        <f>VLOOKUP($A24,'Kursliste gesamt'!$A$10:$I$383,C$1,0)</f>
        <v>Update - was Kinder und Jugendliche am Handy machen</v>
      </c>
      <c r="D24" s="84" t="str">
        <f>VLOOKUP($A24,'Kursliste gesamt'!$A$10:$I$383,D$1,0)</f>
        <v>Mi 20.9.23 13.30 - 17.00 Uhr</v>
      </c>
      <c r="E24" s="84" t="str">
        <f>VLOOKUP($A24,'Kursliste gesamt'!$A$10:$I$383,E$1,0)</f>
        <v>LP</v>
      </c>
      <c r="F24" s="84">
        <f>VLOOKUP($A24,'Kursliste gesamt'!$A$10:$I$383,F$1,0)</f>
        <v>3.5</v>
      </c>
      <c r="G24" s="84">
        <f>VLOOKUP($A24,'Kursliste gesamt'!$A$10:$I$383,G$1,0)</f>
        <v>52.5</v>
      </c>
      <c r="H24" s="84">
        <f>VLOOKUP($A24,'Kursliste gesamt'!$A$10:$I$383,H$1,0)</f>
        <v>21</v>
      </c>
      <c r="I24" s="84">
        <f>VLOOKUP($A24,'Kursliste gesamt'!$A$10:$I$383,I$1,0)</f>
        <v>31.5</v>
      </c>
    </row>
    <row r="25" spans="1:9" ht="19.5" customHeight="1">
      <c r="A25" s="123" t="s">
        <v>353</v>
      </c>
      <c r="B25" s="73" t="s">
        <v>0</v>
      </c>
      <c r="C25" s="84" t="str">
        <f>VLOOKUP($A25,'Kursliste gesamt'!$A$10:$I$383,C$1,0)</f>
        <v>Fake News und andere Fakes im Alltag von Kindern und Jugendlichen und im Unterricht</v>
      </c>
      <c r="D25" s="84" t="str">
        <f>VLOOKUP($A25,'Kursliste gesamt'!$A$10:$I$383,D$1,0)</f>
        <v>Mi 17.1.24, 13.30 - 17.00 Uhr</v>
      </c>
      <c r="E25" s="84" t="str">
        <f>VLOOKUP($A25,'Kursliste gesamt'!$A$10:$I$383,E$1,0)</f>
        <v>Z 2 + 2, SHP, SEK II</v>
      </c>
      <c r="F25" s="84">
        <f>VLOOKUP($A25,'Kursliste gesamt'!$A$10:$I$383,F$1,0)</f>
        <v>3.5</v>
      </c>
      <c r="G25" s="84">
        <f>VLOOKUP($A25,'Kursliste gesamt'!$A$10:$I$383,G$1,0)</f>
        <v>52.5</v>
      </c>
      <c r="H25" s="84">
        <f>VLOOKUP($A25,'Kursliste gesamt'!$A$10:$I$383,H$1,0)</f>
        <v>21</v>
      </c>
      <c r="I25" s="84">
        <f>VLOOKUP($A25,'Kursliste gesamt'!$A$10:$I$383,I$1,0)</f>
        <v>31.5</v>
      </c>
    </row>
    <row r="26" spans="1:9" ht="19.5" customHeight="1">
      <c r="A26" s="118" t="s">
        <v>354</v>
      </c>
      <c r="B26" s="73" t="s">
        <v>0</v>
      </c>
      <c r="C26" s="84" t="str">
        <f>VLOOKUP($A26,'Kursliste gesamt'!$A$10:$I$383,C$1,0)</f>
        <v>Onlinesucht bei Kindern und Jugendlichen - Handy und Tablets als Ablenkung</v>
      </c>
      <c r="D26" s="84" t="str">
        <f>VLOOKUP($A26,'Kursliste gesamt'!$A$10:$I$383,D$1,0)</f>
        <v>Mi 6.9.23, 13.30 - 17.00 Uhr</v>
      </c>
      <c r="E26" s="84" t="str">
        <f>VLOOKUP($A26,'Kursliste gesamt'!$A$10:$I$383,E$1,0)</f>
        <v>Z 2 + 3, SHP, DaZ, Logo, SL, PMT, Sek II</v>
      </c>
      <c r="F26" s="84">
        <f>VLOOKUP($A26,'Kursliste gesamt'!$A$10:$I$383,F$1,0)</f>
        <v>3.5</v>
      </c>
      <c r="G26" s="84">
        <f>VLOOKUP($A26,'Kursliste gesamt'!$A$10:$I$383,G$1,0)</f>
        <v>52.5</v>
      </c>
      <c r="H26" s="84">
        <f>VLOOKUP($A26,'Kursliste gesamt'!$A$10:$I$383,H$1,0)</f>
        <v>21</v>
      </c>
      <c r="I26" s="84">
        <f>VLOOKUP($A26,'Kursliste gesamt'!$A$10:$I$383,I$1,0)</f>
        <v>31.5</v>
      </c>
    </row>
    <row r="27" spans="1:9" ht="19.5" customHeight="1">
      <c r="A27" s="78" t="s">
        <v>736</v>
      </c>
      <c r="B27" s="73" t="s">
        <v>0</v>
      </c>
      <c r="C27" s="84" t="str">
        <f>VLOOKUP($A27,'Kursliste gesamt'!$A$10:$I$383,C$1,0)</f>
        <v>Interventionen im schulischen Alltag bei herausforderndem Verhalten</v>
      </c>
      <c r="D27" s="84" t="str">
        <f>VLOOKUP($A27,'Kursliste gesamt'!$A$10:$I$383,D$1,0)</f>
        <v>Mi 25.10.23, 14.00 - 17.00, Mi 29.11.23, 17.00 - 20.00 Uhr</v>
      </c>
      <c r="E27" s="84" t="str">
        <f>VLOOKUP($A27,'Kursliste gesamt'!$A$10:$I$383,E$1,0)</f>
        <v>Z 1 + 2, SHP, DaZ, Logo, PMT, SL</v>
      </c>
      <c r="F27" s="84">
        <f>VLOOKUP($A27,'Kursliste gesamt'!$A$10:$I$383,F$1,0)</f>
        <v>6</v>
      </c>
      <c r="G27" s="84">
        <f>VLOOKUP($A27,'Kursliste gesamt'!$A$10:$I$383,G$1,0)</f>
        <v>90</v>
      </c>
      <c r="H27" s="84">
        <f>VLOOKUP($A27,'Kursliste gesamt'!$A$10:$I$383,H$1,0)</f>
        <v>36</v>
      </c>
      <c r="I27" s="84">
        <f>VLOOKUP($A27,'Kursliste gesamt'!$A$10:$I$383,I$1,0)</f>
        <v>54</v>
      </c>
    </row>
    <row r="28" spans="1:9" ht="19.5" customHeight="1">
      <c r="A28" s="78" t="s">
        <v>737</v>
      </c>
      <c r="B28" s="73" t="s">
        <v>0</v>
      </c>
      <c r="C28" s="84" t="str">
        <f>VLOOKUP($A28,'Kursliste gesamt'!$A$10:$I$383,C$1,0)</f>
        <v>Auf den zweiten Blick: Umgang mit migrationsbezogener Vielfalt im Schulalltag</v>
      </c>
      <c r="D28" s="84" t="str">
        <f>VLOOKUP($A28,'Kursliste gesamt'!$A$10:$I$383,D$1,0)</f>
        <v>Mi 17.1., 31.1., 28.2.24, 14.00 - 17.00 Uhr</v>
      </c>
      <c r="E28" s="84" t="str">
        <f>VLOOKUP($A28,'Kursliste gesamt'!$A$10:$I$383,E$1,0)</f>
        <v>Z 1 + 2, SHP, DaZ</v>
      </c>
      <c r="F28" s="84">
        <f>VLOOKUP($A28,'Kursliste gesamt'!$A$10:$I$383,F$1,0)</f>
        <v>9</v>
      </c>
      <c r="G28" s="84">
        <f>VLOOKUP($A28,'Kursliste gesamt'!$A$10:$I$383,G$1,0)</f>
        <v>135</v>
      </c>
      <c r="H28" s="84">
        <f>VLOOKUP($A28,'Kursliste gesamt'!$A$10:$I$383,H$1,0)</f>
        <v>54</v>
      </c>
      <c r="I28" s="84">
        <f>VLOOKUP($A28,'Kursliste gesamt'!$A$10:$I$383,I$1,0)</f>
        <v>81</v>
      </c>
    </row>
    <row r="29" spans="1:9" ht="19.5" customHeight="1">
      <c r="A29" s="123" t="s">
        <v>164</v>
      </c>
      <c r="B29" s="73" t="s">
        <v>0</v>
      </c>
      <c r="C29" s="84" t="str">
        <f>VLOOKUP($A29,'Kursliste gesamt'!$A$10:$I$383,C$1,0)</f>
        <v>MinderleisterInnen - wie kann ich sie finden und unterstützen</v>
      </c>
      <c r="D29" s="84" t="str">
        <f>VLOOKUP($A29,'Kursliste gesamt'!$A$10:$I$383,D$1,0)</f>
        <v>Mi 8.11.,22.11.23, 13.30 - 17.00</v>
      </c>
      <c r="E29" s="84" t="str">
        <f>VLOOKUP($A29,'Kursliste gesamt'!$A$10:$I$383,E$1,0)</f>
        <v>Z 2 + 3, SEK II</v>
      </c>
      <c r="F29" s="84">
        <f>VLOOKUP($A29,'Kursliste gesamt'!$A$10:$I$383,F$1,0)</f>
        <v>7</v>
      </c>
      <c r="G29" s="84">
        <f>VLOOKUP($A29,'Kursliste gesamt'!$A$10:$I$383,G$1,0)</f>
        <v>105</v>
      </c>
      <c r="H29" s="84">
        <f>VLOOKUP($A29,'Kursliste gesamt'!$A$10:$I$383,H$1,0)</f>
        <v>42</v>
      </c>
      <c r="I29" s="84">
        <f>VLOOKUP($A29,'Kursliste gesamt'!$A$10:$I$383,I$1,0)</f>
        <v>63</v>
      </c>
    </row>
    <row r="30" spans="1:9" ht="19.5" customHeight="1">
      <c r="A30" s="124" t="s">
        <v>54</v>
      </c>
      <c r="B30" s="73" t="s">
        <v>0</v>
      </c>
      <c r="C30" s="84" t="str">
        <f>VLOOKUP($A30,'Kursliste gesamt'!$A$10:$I$383,C$1,0)</f>
        <v>Mit den Händen in den Hosentaschen</v>
      </c>
      <c r="D30" s="84" t="str">
        <f>VLOOKUP($A30,'Kursliste gesamt'!$A$10:$I$383,D$1,0)</f>
        <v>Sa 20.1.24, 08.30 - 17.00 Uhr</v>
      </c>
      <c r="E30" s="84" t="str">
        <f>VLOOKUP($A30,'Kursliste gesamt'!$A$10:$I$383,E$1,0)</f>
        <v>Z 2 + 3</v>
      </c>
      <c r="F30" s="84">
        <f>VLOOKUP($A30,'Kursliste gesamt'!$A$10:$I$383,F$1,0)</f>
        <v>7.5</v>
      </c>
      <c r="G30" s="84">
        <f>VLOOKUP($A30,'Kursliste gesamt'!$A$10:$I$383,G$1,0)</f>
        <v>112.5</v>
      </c>
      <c r="H30" s="84">
        <f>VLOOKUP($A30,'Kursliste gesamt'!$A$10:$I$383,H$1,0)</f>
        <v>45</v>
      </c>
      <c r="I30" s="84">
        <f>VLOOKUP($A30,'Kursliste gesamt'!$A$10:$I$383,I$1,0)</f>
        <v>67.5</v>
      </c>
    </row>
    <row r="31" spans="1:9" ht="19.5" customHeight="1">
      <c r="A31" s="123" t="s">
        <v>55</v>
      </c>
      <c r="B31" s="73" t="s">
        <v>0</v>
      </c>
      <c r="C31" s="84" t="str">
        <f>VLOOKUP($A31,'Kursliste gesamt'!$A$10:$I$383,C$1,0)</f>
        <v>ABC - Lustige Wort- und Sprachspiele</v>
      </c>
      <c r="D31" s="84" t="str">
        <f>VLOOKUP($A31,'Kursliste gesamt'!$A$10:$I$383,D$1,0)</f>
        <v>Sa 4.11.23, 08.30 - 17.00 Uhr</v>
      </c>
      <c r="E31" s="84" t="str">
        <f>VLOOKUP($A31,'Kursliste gesamt'!$A$10:$I$383,E$1,0)</f>
        <v>Z 2 + 3, FLP Sprachen</v>
      </c>
      <c r="F31" s="84">
        <f>VLOOKUP($A31,'Kursliste gesamt'!$A$10:$I$383,F$1,0)</f>
        <v>7.5</v>
      </c>
      <c r="G31" s="84">
        <f>VLOOKUP($A31,'Kursliste gesamt'!$A$10:$I$383,G$1,0)</f>
        <v>112.5</v>
      </c>
      <c r="H31" s="84">
        <f>VLOOKUP($A31,'Kursliste gesamt'!$A$10:$I$383,H$1,0)</f>
        <v>45</v>
      </c>
      <c r="I31" s="84">
        <f>VLOOKUP($A31,'Kursliste gesamt'!$A$10:$I$383,I$1,0)</f>
        <v>67.5</v>
      </c>
    </row>
    <row r="32" spans="1:9" ht="19.5" customHeight="1">
      <c r="A32" s="124" t="s">
        <v>256</v>
      </c>
      <c r="B32" s="73" t="s">
        <v>0</v>
      </c>
      <c r="C32" s="84" t="str">
        <f>VLOOKUP($A32,'Kursliste gesamt'!$A$10:$I$383,C$1,0)</f>
        <v>Alte Pausen(platz)spiele</v>
      </c>
      <c r="D32" s="84" t="str">
        <f>VLOOKUP($A32,'Kursliste gesamt'!$A$10:$I$383,D$1,0)</f>
        <v>Sa 20.4.24, 08.30 - 17.00 Uhr</v>
      </c>
      <c r="E32" s="84" t="str">
        <f>VLOOKUP($A32,'Kursliste gesamt'!$A$10:$I$383,E$1,0)</f>
        <v>LP</v>
      </c>
      <c r="F32" s="84">
        <f>VLOOKUP($A32,'Kursliste gesamt'!$A$10:$I$383,F$1,0)</f>
        <v>7</v>
      </c>
      <c r="G32" s="84">
        <f>VLOOKUP($A32,'Kursliste gesamt'!$A$10:$I$383,G$1,0)</f>
        <v>105</v>
      </c>
      <c r="H32" s="84">
        <f>VLOOKUP($A32,'Kursliste gesamt'!$A$10:$I$383,H$1,0)</f>
        <v>42</v>
      </c>
      <c r="I32" s="84">
        <f>VLOOKUP($A32,'Kursliste gesamt'!$A$10:$I$383,I$1,0)</f>
        <v>63</v>
      </c>
    </row>
    <row r="33" spans="1:9" ht="19.5" customHeight="1">
      <c r="A33" s="123" t="s">
        <v>265</v>
      </c>
      <c r="B33" s="73" t="s">
        <v>0</v>
      </c>
      <c r="C33" s="84" t="str">
        <f>VLOOKUP($A33,'Kursliste gesamt'!$A$10:$I$383,C$1,0)</f>
        <v>Lernwerkstatt Feinmotorik</v>
      </c>
      <c r="D33" s="84" t="str">
        <f>VLOOKUP($A33,'Kursliste gesamt'!$A$10:$I$383,D$1,0)</f>
        <v>Sa 25.11.23, 08.30 - 17.00 Uhr</v>
      </c>
      <c r="E33" s="84" t="str">
        <f>VLOOKUP($A33,'Kursliste gesamt'!$A$10:$I$383,E$1,0)</f>
        <v>KG</v>
      </c>
      <c r="F33" s="84">
        <f>VLOOKUP($A33,'Kursliste gesamt'!$A$10:$I$383,F$1,0)</f>
        <v>7</v>
      </c>
      <c r="G33" s="84">
        <f>VLOOKUP($A33,'Kursliste gesamt'!$A$10:$I$383,G$1,0)</f>
        <v>105</v>
      </c>
      <c r="H33" s="84">
        <f>VLOOKUP($A33,'Kursliste gesamt'!$A$10:$I$383,H$1,0)</f>
        <v>42</v>
      </c>
      <c r="I33" s="84">
        <f>VLOOKUP($A33,'Kursliste gesamt'!$A$10:$I$383,I$1,0)</f>
        <v>63</v>
      </c>
    </row>
    <row r="34" spans="1:9" ht="19.5" customHeight="1">
      <c r="A34" s="124" t="s">
        <v>355</v>
      </c>
      <c r="B34" s="73" t="s">
        <v>0</v>
      </c>
      <c r="C34" s="84" t="str">
        <f>VLOOKUP($A34,'Kursliste gesamt'!$A$10:$I$383,C$1,0)</f>
        <v>«Draussen unterrichten» - so einfach kann's sein</v>
      </c>
      <c r="D34" s="84" t="str">
        <f>VLOOKUP($A34,'Kursliste gesamt'!$A$10:$I$383,D$1,0)</f>
        <v>Sa 16.9.23, 09.00 - 16.30 Uhr</v>
      </c>
      <c r="E34" s="84" t="str">
        <f>VLOOKUP($A34,'Kursliste gesamt'!$A$10:$I$383,E$1,0)</f>
        <v>LP</v>
      </c>
      <c r="F34" s="84">
        <f>VLOOKUP($A34,'Kursliste gesamt'!$A$10:$I$383,F$1,0)</f>
        <v>6.5</v>
      </c>
      <c r="G34" s="84">
        <f>VLOOKUP($A34,'Kursliste gesamt'!$A$10:$I$383,G$1,0)</f>
        <v>97.5</v>
      </c>
      <c r="H34" s="84">
        <f>VLOOKUP($A34,'Kursliste gesamt'!$A$10:$I$383,H$1,0)</f>
        <v>39</v>
      </c>
      <c r="I34" s="84">
        <f>VLOOKUP($A34,'Kursliste gesamt'!$A$10:$I$383,I$1,0)</f>
        <v>58.5</v>
      </c>
    </row>
    <row r="35" spans="1:9" ht="19.5" customHeight="1">
      <c r="A35" s="123" t="s">
        <v>739</v>
      </c>
      <c r="B35" s="73" t="s">
        <v>0</v>
      </c>
      <c r="C35" s="84" t="str">
        <f>VLOOKUP($A35,'Kursliste gesamt'!$A$10:$I$383,C$1,0)</f>
        <v>Zauberkurs</v>
      </c>
      <c r="D35" s="84" t="str">
        <f>VLOOKUP($A35,'Kursliste gesamt'!$A$10:$I$383,D$1,0)</f>
        <v>Sa 4.11.23, 08.30 - 16.30 Uhr</v>
      </c>
      <c r="E35" s="84" t="str">
        <f>VLOOKUP($A35,'Kursliste gesamt'!$A$10:$I$383,E$1,0)</f>
        <v>Z 1 + 2, SHP, DaZ, Logo, PmT, SL</v>
      </c>
      <c r="F35" s="84">
        <f>VLOOKUP($A35,'Kursliste gesamt'!$A$10:$I$383,F$1,0)</f>
        <v>7</v>
      </c>
      <c r="G35" s="84">
        <f>VLOOKUP($A35,'Kursliste gesamt'!$A$10:$I$383,G$1,0)</f>
        <v>105</v>
      </c>
      <c r="H35" s="84">
        <f>VLOOKUP($A35,'Kursliste gesamt'!$A$10:$I$383,H$1,0)</f>
        <v>42</v>
      </c>
      <c r="I35" s="84">
        <f>VLOOKUP($A35,'Kursliste gesamt'!$A$10:$I$383,I$1,0)</f>
        <v>63</v>
      </c>
    </row>
    <row r="36" spans="1:9" ht="19.5" customHeight="1">
      <c r="A36" s="123" t="s">
        <v>740</v>
      </c>
      <c r="B36" s="73" t="s">
        <v>0</v>
      </c>
      <c r="C36" s="84" t="str">
        <f>VLOOKUP($A36,'Kursliste gesamt'!$A$10:$I$383,C$1,0)</f>
        <v>Zauberkurs 2. Teil</v>
      </c>
      <c r="D36" s="84" t="str">
        <f>VLOOKUP($A36,'Kursliste gesamt'!$A$10:$I$383,D$1,0)</f>
        <v>Fr 3.11.23, 17.30 - 21.30 Uhr</v>
      </c>
      <c r="E36" s="84" t="str">
        <f>VLOOKUP($A36,'Kursliste gesamt'!$A$10:$I$383,E$1,0)</f>
        <v>Z 1 + 2, SHP, DaZ, Logo, PmT</v>
      </c>
      <c r="F36" s="84">
        <f>VLOOKUP($A36,'Kursliste gesamt'!$A$10:$I$383,F$1,0)</f>
        <v>4</v>
      </c>
      <c r="G36" s="84">
        <f>VLOOKUP($A36,'Kursliste gesamt'!$A$10:$I$383,G$1,0)</f>
        <v>60</v>
      </c>
      <c r="H36" s="84">
        <f>VLOOKUP($A36,'Kursliste gesamt'!$A$10:$I$383,H$1,0)</f>
        <v>24</v>
      </c>
      <c r="I36" s="84">
        <f>VLOOKUP($A36,'Kursliste gesamt'!$A$10:$I$383,I$1,0)</f>
        <v>36</v>
      </c>
    </row>
    <row r="37" spans="1:9" ht="19.5" customHeight="1">
      <c r="A37" s="123" t="s">
        <v>156</v>
      </c>
      <c r="B37" s="73" t="s">
        <v>0</v>
      </c>
      <c r="C37" s="84" t="str">
        <f>VLOOKUP($A37,'Kursliste gesamt'!$A$10:$I$383,C$1,0)</f>
        <v>Perlen der Kinderliteratur 2023</v>
      </c>
      <c r="D37" s="84" t="str">
        <f>VLOOKUP($A37,'Kursliste gesamt'!$A$10:$I$383,D$1,0)</f>
        <v>Do 23,.11.23, 19.00 - 21.30 Uhr</v>
      </c>
      <c r="E37" s="84" t="str">
        <f>VLOOKUP($A37,'Kursliste gesamt'!$A$10:$I$383,E$1,0)</f>
        <v>Z 1 + 2</v>
      </c>
      <c r="F37" s="84">
        <f>VLOOKUP($A37,'Kursliste gesamt'!$A$10:$I$383,F$1,0)</f>
        <v>2.5</v>
      </c>
      <c r="G37" s="84">
        <f>VLOOKUP($A37,'Kursliste gesamt'!$A$10:$I$383,G$1,0)</f>
        <v>37.5</v>
      </c>
      <c r="H37" s="84">
        <f>VLOOKUP($A37,'Kursliste gesamt'!$A$10:$I$383,H$1,0)</f>
        <v>15</v>
      </c>
      <c r="I37" s="84">
        <f>VLOOKUP($A37,'Kursliste gesamt'!$A$10:$I$383,I$1,0)</f>
        <v>22.5</v>
      </c>
    </row>
    <row r="38" spans="1:9" ht="19.5" customHeight="1">
      <c r="A38" s="123" t="s">
        <v>755</v>
      </c>
      <c r="B38" s="73" t="s">
        <v>0</v>
      </c>
      <c r="C38" s="84" t="str">
        <f>VLOOKUP($A38,'Kursliste gesamt'!$A$10:$I$383,C$1,0)</f>
        <v>Leichte Sprache</v>
      </c>
      <c r="D38" s="84" t="str">
        <f>VLOOKUP($A38,'Kursliste gesamt'!$A$10:$I$383,D$1,0)</f>
        <v>Do 7.12.23, 17.30 - 20.30 Uhr</v>
      </c>
      <c r="E38" s="84" t="str">
        <f>VLOOKUP($A38,'Kursliste gesamt'!$A$10:$I$383,E$1,0)</f>
        <v>LP</v>
      </c>
      <c r="F38" s="84">
        <f>VLOOKUP($A38,'Kursliste gesamt'!$A$10:$I$383,F$1,0)</f>
        <v>3</v>
      </c>
      <c r="G38" s="84">
        <f>VLOOKUP($A38,'Kursliste gesamt'!$A$10:$I$383,G$1,0)</f>
        <v>45</v>
      </c>
      <c r="H38" s="84">
        <f>VLOOKUP($A38,'Kursliste gesamt'!$A$10:$I$383,H$1,0)</f>
        <v>18</v>
      </c>
      <c r="I38" s="84">
        <f>VLOOKUP($A38,'Kursliste gesamt'!$A$10:$I$383,I$1,0)</f>
        <v>27</v>
      </c>
    </row>
    <row r="39" spans="1:9" ht="19.5" customHeight="1">
      <c r="A39" s="123" t="s">
        <v>756</v>
      </c>
      <c r="B39" s="73" t="s">
        <v>0</v>
      </c>
      <c r="C39" s="84" t="str">
        <f>VLOOKUP($A39,'Kursliste gesamt'!$A$10:$I$383,C$1,0)</f>
        <v>Ein bewegtes Jahr im Märliwald</v>
      </c>
      <c r="D39" s="84" t="str">
        <f>VLOOKUP($A39,'Kursliste gesamt'!$A$10:$I$383,D$1,0)</f>
        <v>Mi 20.9.23, 13.30 - 17.00 Uhr</v>
      </c>
      <c r="E39" s="84" t="str">
        <f>VLOOKUP($A39,'Kursliste gesamt'!$A$10:$I$383,E$1,0)</f>
        <v>Z 1, SHP, DaZ</v>
      </c>
      <c r="F39" s="84">
        <f>VLOOKUP($A39,'Kursliste gesamt'!$A$10:$I$383,F$1,0)</f>
        <v>3.5</v>
      </c>
      <c r="G39" s="84">
        <f>VLOOKUP($A39,'Kursliste gesamt'!$A$10:$I$383,G$1,0)</f>
        <v>52.5</v>
      </c>
      <c r="H39" s="84">
        <f>VLOOKUP($A39,'Kursliste gesamt'!$A$10:$I$383,H$1,0)</f>
        <v>21</v>
      </c>
      <c r="I39" s="84">
        <f>VLOOKUP($A39,'Kursliste gesamt'!$A$10:$I$383,I$1,0)</f>
        <v>31.5</v>
      </c>
    </row>
    <row r="40" spans="1:9" ht="19.5" customHeight="1">
      <c r="A40" s="78" t="s">
        <v>757</v>
      </c>
      <c r="B40" s="73" t="s">
        <v>0</v>
      </c>
      <c r="C40" s="84" t="str">
        <f>VLOOKUP($A40,'Kursliste gesamt'!$A$10:$I$383,C$1,0)</f>
        <v>Grafomotorik im Schulalltag, angelehnt an G-FIPPS</v>
      </c>
      <c r="D40" s="84" t="str">
        <f>VLOOKUP($A40,'Kursliste gesamt'!$A$10:$I$383,D$1,0)</f>
        <v>Sa 28.10.23, 08.30 - 17.00 Uhr</v>
      </c>
      <c r="E40" s="84" t="str">
        <f>VLOOKUP($A40,'Kursliste gesamt'!$A$10:$I$383,E$1,0)</f>
        <v>Z 1, SHP</v>
      </c>
      <c r="F40" s="84">
        <f>VLOOKUP($A40,'Kursliste gesamt'!$A$10:$I$383,F$1,0)</f>
        <v>7</v>
      </c>
      <c r="G40" s="84">
        <f>VLOOKUP($A40,'Kursliste gesamt'!$A$10:$I$383,G$1,0)</f>
        <v>105</v>
      </c>
      <c r="H40" s="84">
        <f>VLOOKUP($A40,'Kursliste gesamt'!$A$10:$I$383,H$1,0)</f>
        <v>42</v>
      </c>
      <c r="I40" s="84">
        <f>VLOOKUP($A40,'Kursliste gesamt'!$A$10:$I$383,I$1,0)</f>
        <v>63</v>
      </c>
    </row>
    <row r="41" spans="1:9" ht="19.5" customHeight="1">
      <c r="A41" s="123" t="s">
        <v>56</v>
      </c>
      <c r="B41" s="73" t="s">
        <v>0</v>
      </c>
      <c r="C41" s="84" t="str">
        <f>VLOOKUP($A41,'Kursliste gesamt'!$A$10:$I$383,C$1,0)</f>
        <v>Der Einstieg in den Kindergarten gelingt - auch ohne Deutschkenntnisse!</v>
      </c>
      <c r="D41" s="84" t="str">
        <f>VLOOKUP($A41,'Kursliste gesamt'!$A$10:$I$383,D$1,0)</f>
        <v>Do 31.8.23, 18.00 - 21.00</v>
      </c>
      <c r="E41" s="84" t="str">
        <f>VLOOKUP($A41,'Kursliste gesamt'!$A$10:$I$383,E$1,0)</f>
        <v>KG, DaZ</v>
      </c>
      <c r="F41" s="84">
        <f>VLOOKUP($A41,'Kursliste gesamt'!$A$10:$I$383,F$1,0)</f>
        <v>3</v>
      </c>
      <c r="G41" s="84">
        <f>VLOOKUP($A41,'Kursliste gesamt'!$A$10:$I$383,G$1,0)</f>
        <v>45</v>
      </c>
      <c r="H41" s="84">
        <f>VLOOKUP($A41,'Kursliste gesamt'!$A$10:$I$383,H$1,0)</f>
        <v>18</v>
      </c>
      <c r="I41" s="84">
        <f>VLOOKUP($A41,'Kursliste gesamt'!$A$10:$I$383,I$1,0)</f>
        <v>27</v>
      </c>
    </row>
    <row r="42" spans="1:9" ht="19.5" customHeight="1">
      <c r="A42" s="123" t="s">
        <v>257</v>
      </c>
      <c r="B42" s="73" t="s">
        <v>0</v>
      </c>
      <c r="C42" s="84" t="str">
        <f>VLOOKUP($A42,'Kursliste gesamt'!$A$10:$I$383,C$1,0)</f>
        <v>Impulse zum neuen DaZ-Lehrmittel «startklar»</v>
      </c>
      <c r="D42" s="84" t="str">
        <f>VLOOKUP($A42,'Kursliste gesamt'!$A$10:$I$383,D$1,0)</f>
        <v>Mi 10.1.24, 14.00 - 17.30 Uhr, Mo 29.1.24, 17.30 - 19.00 Uhr</v>
      </c>
      <c r="E42" s="84" t="str">
        <f>VLOOKUP($A42,'Kursliste gesamt'!$A$10:$I$383,E$1,0)</f>
        <v>Z 3, SHP, DaZ, Logo, PMT</v>
      </c>
      <c r="F42" s="84">
        <f>VLOOKUP($A42,'Kursliste gesamt'!$A$10:$I$383,F$1,0)</f>
        <v>5</v>
      </c>
      <c r="G42" s="84">
        <f>VLOOKUP($A42,'Kursliste gesamt'!$A$10:$I$383,G$1,0)</f>
        <v>75</v>
      </c>
      <c r="H42" s="84">
        <f>VLOOKUP($A42,'Kursliste gesamt'!$A$10:$I$383,H$1,0)</f>
        <v>30</v>
      </c>
      <c r="I42" s="84">
        <f>VLOOKUP($A42,'Kursliste gesamt'!$A$10:$I$383,I$1,0)</f>
        <v>45</v>
      </c>
    </row>
    <row r="43" spans="1:9" ht="19.5" customHeight="1">
      <c r="A43" s="123" t="s">
        <v>759</v>
      </c>
      <c r="B43" s="73" t="s">
        <v>0</v>
      </c>
      <c r="C43" s="84" t="str">
        <f>VLOOKUP($A43,'Kursliste gesamt'!$A$10:$I$383,C$1,0)</f>
        <v xml:space="preserve">Handbuch «DaZ unterrichten» - Gute Aufgaben imd Aufträge mit Fokus Hören und Sprechen </v>
      </c>
      <c r="D43" s="84" t="str">
        <f>VLOOKUP($A43,'Kursliste gesamt'!$A$10:$I$383,D$1,0)</f>
        <v>Mi 30.8., 27.9.23, 14.00 - 17.00 Uhr</v>
      </c>
      <c r="E43" s="84" t="str">
        <f>VLOOKUP($A43,'Kursliste gesamt'!$A$10:$I$383,E$1,0)</f>
        <v>DaZ</v>
      </c>
      <c r="F43" s="84">
        <f>VLOOKUP($A43,'Kursliste gesamt'!$A$10:$I$383,F$1,0)</f>
        <v>6</v>
      </c>
      <c r="G43" s="84">
        <f>VLOOKUP($A43,'Kursliste gesamt'!$A$10:$I$383,G$1,0)</f>
        <v>90</v>
      </c>
      <c r="H43" s="84">
        <f>VLOOKUP($A43,'Kursliste gesamt'!$A$10:$I$383,H$1,0)</f>
        <v>36</v>
      </c>
      <c r="I43" s="84">
        <f>VLOOKUP($A43,'Kursliste gesamt'!$A$10:$I$383,I$1,0)</f>
        <v>54</v>
      </c>
    </row>
    <row r="44" spans="1:9" ht="19.5" customHeight="1">
      <c r="A44" s="73" t="s">
        <v>170</v>
      </c>
      <c r="B44" s="73" t="s">
        <v>0</v>
      </c>
      <c r="C44" s="84" t="str">
        <f>VLOOKUP($A44,'Kursliste gesamt'!$A$10:$I$383,C$1,0)</f>
        <v>Laboratorio di italiano</v>
      </c>
      <c r="D44" s="84" t="str">
        <f>VLOOKUP($A44,'Kursliste gesamt'!$A$10:$I$383,D$1,0)</f>
        <v>Do 26.10., 9.11., 30.11., 11.1.24, 17.30 - 19.30 Uhr</v>
      </c>
      <c r="E44" s="84" t="str">
        <f>VLOOKUP($A44,'Kursliste gesamt'!$A$10:$I$383,E$1,0)</f>
        <v>FLP I</v>
      </c>
      <c r="F44" s="84">
        <f>VLOOKUP($A44,'Kursliste gesamt'!$A$10:$I$383,F$1,0)</f>
        <v>8</v>
      </c>
      <c r="G44" s="84">
        <f>VLOOKUP($A44,'Kursliste gesamt'!$A$10:$I$383,G$1,0)</f>
        <v>120</v>
      </c>
      <c r="H44" s="84">
        <f>VLOOKUP($A44,'Kursliste gesamt'!$A$10:$I$383,H$1,0)</f>
        <v>48</v>
      </c>
      <c r="I44" s="84">
        <f>VLOOKUP($A44,'Kursliste gesamt'!$A$10:$I$383,I$1,0)</f>
        <v>72</v>
      </c>
    </row>
    <row r="45" spans="1:9" ht="19.5" customHeight="1">
      <c r="A45" s="73" t="s">
        <v>259</v>
      </c>
      <c r="B45" s="73" t="s">
        <v>0</v>
      </c>
      <c r="C45" s="84" t="str">
        <f>VLOOKUP($A45,'Kursliste gesamt'!$A$10:$I$383,C$1,0)</f>
        <v>«Draussen unterrichten» - der Lehrplan 21 in allen Fachbereichen</v>
      </c>
      <c r="D45" s="84" t="str">
        <f>VLOOKUP($A45,'Kursliste gesamt'!$A$10:$I$383,D$1,0)</f>
        <v>Sa 16.9.23, 09.00 - 15.00 Uhr</v>
      </c>
      <c r="E45" s="84" t="str">
        <f>VLOOKUP($A45,'Kursliste gesamt'!$A$10:$I$383,E$1,0)</f>
        <v>Z 1 + 2</v>
      </c>
      <c r="F45" s="84">
        <f>VLOOKUP($A45,'Kursliste gesamt'!$A$10:$I$383,F$1,0)</f>
        <v>6</v>
      </c>
      <c r="G45" s="84">
        <f>VLOOKUP($A45,'Kursliste gesamt'!$A$10:$I$383,G$1,0)</f>
        <v>90</v>
      </c>
      <c r="H45" s="84">
        <f>VLOOKUP($A45,'Kursliste gesamt'!$A$10:$I$383,H$1,0)</f>
        <v>36</v>
      </c>
      <c r="I45" s="84">
        <f>VLOOKUP($A45,'Kursliste gesamt'!$A$10:$I$383,I$1,0)</f>
        <v>54</v>
      </c>
    </row>
    <row r="46" spans="1:9" ht="19.5" customHeight="1">
      <c r="A46" s="73" t="s">
        <v>260</v>
      </c>
      <c r="B46" s="73" t="s">
        <v>0</v>
      </c>
      <c r="C46" s="84" t="str">
        <f>VLOOKUP($A46,'Kursliste gesamt'!$A$10:$I$383,C$1,0)</f>
        <v>Die Natur in den vier Jahreszeiten - Outdoorkurs</v>
      </c>
      <c r="D46" s="84" t="str">
        <f>VLOOKUP($A46,'Kursliste gesamt'!$A$10:$I$383,D$1,0)</f>
        <v>Mi 27.9., 29.11., 10.4., 19.6.24, 13.30 - 16.30 Uhr</v>
      </c>
      <c r="E46" s="84" t="str">
        <f>VLOOKUP($A46,'Kursliste gesamt'!$A$10:$I$383,E$1,0)</f>
        <v>Z 1 + 2</v>
      </c>
      <c r="F46" s="84">
        <f>VLOOKUP($A46,'Kursliste gesamt'!$A$10:$I$383,F$1,0)</f>
        <v>12</v>
      </c>
      <c r="G46" s="84">
        <f>VLOOKUP($A46,'Kursliste gesamt'!$A$10:$I$383,G$1,0)</f>
        <v>180</v>
      </c>
      <c r="H46" s="84">
        <f>VLOOKUP($A46,'Kursliste gesamt'!$A$10:$I$383,H$1,0)</f>
        <v>72</v>
      </c>
      <c r="I46" s="84">
        <f>VLOOKUP($A46,'Kursliste gesamt'!$A$10:$I$383,I$1,0)</f>
        <v>108</v>
      </c>
    </row>
    <row r="47" spans="1:9" ht="19.5" customHeight="1">
      <c r="A47" s="123" t="s">
        <v>262</v>
      </c>
      <c r="B47" s="73" t="s">
        <v>0</v>
      </c>
      <c r="C47" s="84" t="str">
        <f>VLOOKUP($A47,'Kursliste gesamt'!$A$10:$I$383,C$1,0)</f>
        <v>Workshop Seilkonstruktionen</v>
      </c>
      <c r="D47" s="84" t="str">
        <f>VLOOKUP($A47,'Kursliste gesamt'!$A$10:$I$383,D$1,0)</f>
        <v>Fr 1.9., 27.10.23, 09.00 - 12.00 Uhr</v>
      </c>
      <c r="E47" s="84" t="str">
        <f>VLOOKUP($A47,'Kursliste gesamt'!$A$10:$I$383,E$1,0)</f>
        <v>Z 1 + 2</v>
      </c>
      <c r="F47" s="84">
        <f>VLOOKUP($A47,'Kursliste gesamt'!$A$10:$I$383,F$1,0)</f>
        <v>6</v>
      </c>
      <c r="G47" s="84">
        <f>VLOOKUP($A47,'Kursliste gesamt'!$A$10:$I$383,G$1,0)</f>
        <v>90</v>
      </c>
      <c r="H47" s="84">
        <f>VLOOKUP($A47,'Kursliste gesamt'!$A$10:$I$383,H$1,0)</f>
        <v>36</v>
      </c>
      <c r="I47" s="84">
        <f>VLOOKUP($A47,'Kursliste gesamt'!$A$10:$I$383,I$1,0)</f>
        <v>54</v>
      </c>
    </row>
    <row r="48" spans="1:9" ht="19.5" customHeight="1">
      <c r="A48" s="123" t="s">
        <v>356</v>
      </c>
      <c r="B48" s="73" t="s">
        <v>0</v>
      </c>
      <c r="C48" s="84" t="str">
        <f>VLOOKUP($A48,'Kursliste gesamt'!$A$10:$I$383,C$1,0)</f>
        <v>Cybermobbing anders angehen</v>
      </c>
      <c r="D48" s="84">
        <f>VLOOKUP($A48,'Kursliste gesamt'!$A$10:$I$383,D$1,0)</f>
        <v>0</v>
      </c>
      <c r="E48" s="84" t="str">
        <f>VLOOKUP($A48,'Kursliste gesamt'!$A$10:$I$383,E$1,0)</f>
        <v>Z 2 + 3, Sek ll, SL</v>
      </c>
      <c r="F48" s="84">
        <f>VLOOKUP($A48,'Kursliste gesamt'!$A$10:$I$383,F$1,0)</f>
        <v>7</v>
      </c>
      <c r="G48" s="84">
        <f>VLOOKUP($A48,'Kursliste gesamt'!$A$10:$I$383,G$1,0)</f>
        <v>105</v>
      </c>
      <c r="H48" s="84">
        <f>VLOOKUP($A48,'Kursliste gesamt'!$A$10:$I$383,H$1,0)</f>
        <v>42</v>
      </c>
      <c r="I48" s="84">
        <f>VLOOKUP($A48,'Kursliste gesamt'!$A$10:$I$383,I$1,0)</f>
        <v>63</v>
      </c>
    </row>
    <row r="49" spans="1:9" ht="19.5" customHeight="1">
      <c r="A49" s="123" t="s">
        <v>357</v>
      </c>
      <c r="B49" s="73" t="s">
        <v>0</v>
      </c>
      <c r="C49" s="84" t="str">
        <f>VLOOKUP($A49,'Kursliste gesamt'!$A$10:$I$383,C$1,0)</f>
        <v>Essbare Wildpflanzen und Heilpflanzen</v>
      </c>
      <c r="D49" s="84" t="str">
        <f>VLOOKUP($A49,'Kursliste gesamt'!$A$10:$I$383,D$1,0)</f>
        <v>Mi 22.5.24, 13.30 - 17.00 Uhr, Sa 25.5.24, 08.30 - 12.00 Uhr, Sa 1.6.24, 13.30 - 17.00 Uhr</v>
      </c>
      <c r="E49" s="84" t="str">
        <f>VLOOKUP($A49,'Kursliste gesamt'!$A$10:$I$383,E$1,0)</f>
        <v>LP, FLP NMG</v>
      </c>
      <c r="F49" s="84">
        <f>VLOOKUP($A49,'Kursliste gesamt'!$A$10:$I$383,F$1,0)</f>
        <v>10.5</v>
      </c>
      <c r="G49" s="84">
        <f>VLOOKUP($A49,'Kursliste gesamt'!$A$10:$I$383,G$1,0)</f>
        <v>157.5</v>
      </c>
      <c r="H49" s="84">
        <f>VLOOKUP($A49,'Kursliste gesamt'!$A$10:$I$383,H$1,0)</f>
        <v>63</v>
      </c>
      <c r="I49" s="84">
        <f>VLOOKUP($A49,'Kursliste gesamt'!$A$10:$I$383,I$1,0)</f>
        <v>94.5</v>
      </c>
    </row>
    <row r="50" spans="1:9" ht="19.5" customHeight="1">
      <c r="A50" s="73" t="s">
        <v>765</v>
      </c>
      <c r="B50" s="73" t="s">
        <v>0</v>
      </c>
      <c r="C50" s="84" t="str">
        <f>VLOOKUP($A50,'Kursliste gesamt'!$A$10:$I$383,C$1,0)</f>
        <v>Robotik mit explore-it</v>
      </c>
      <c r="D50" s="84" t="str">
        <f>VLOOKUP($A50,'Kursliste gesamt'!$A$10:$I$383,D$1,0)</f>
        <v>Mi 25.10.23, 13.30 - 17.30 Uhr</v>
      </c>
      <c r="E50" s="84" t="str">
        <f>VLOOKUP($A50,'Kursliste gesamt'!$A$10:$I$383,E$1,0)</f>
        <v>Z 2 + 3</v>
      </c>
      <c r="F50" s="84">
        <f>VLOOKUP($A50,'Kursliste gesamt'!$A$10:$I$383,F$1,0)</f>
        <v>4</v>
      </c>
      <c r="G50" s="84">
        <f>VLOOKUP($A50,'Kursliste gesamt'!$A$10:$I$383,G$1,0)</f>
        <v>60</v>
      </c>
      <c r="H50" s="84">
        <f>VLOOKUP($A50,'Kursliste gesamt'!$A$10:$I$383,H$1,0)</f>
        <v>24</v>
      </c>
      <c r="I50" s="84">
        <f>VLOOKUP($A50,'Kursliste gesamt'!$A$10:$I$383,I$1,0)</f>
        <v>36</v>
      </c>
    </row>
    <row r="51" spans="1:9" ht="19.5" customHeight="1">
      <c r="A51" s="73" t="s">
        <v>766</v>
      </c>
      <c r="B51" s="73" t="s">
        <v>0</v>
      </c>
      <c r="C51" s="84" t="str">
        <f>VLOOKUP($A51,'Kursliste gesamt'!$A$10:$I$383,C$1,0)</f>
        <v>Von der Windkraft zum Strom (explore-it)</v>
      </c>
      <c r="D51" s="84" t="str">
        <f>VLOOKUP($A51,'Kursliste gesamt'!$A$10:$I$383,D$1,0)</f>
        <v>Mi 8.11.23, 13.30 - 17.30 Uhr</v>
      </c>
      <c r="E51" s="84" t="str">
        <f>VLOOKUP($A51,'Kursliste gesamt'!$A$10:$I$383,E$1,0)</f>
        <v>Z 2</v>
      </c>
      <c r="F51" s="84">
        <f>VLOOKUP($A51,'Kursliste gesamt'!$A$10:$I$383,F$1,0)</f>
        <v>4</v>
      </c>
      <c r="G51" s="84">
        <f>VLOOKUP($A51,'Kursliste gesamt'!$A$10:$I$383,G$1,0)</f>
        <v>60</v>
      </c>
      <c r="H51" s="84">
        <f>VLOOKUP($A51,'Kursliste gesamt'!$A$10:$I$383,H$1,0)</f>
        <v>24</v>
      </c>
      <c r="I51" s="84">
        <f>VLOOKUP($A51,'Kursliste gesamt'!$A$10:$I$383,I$1,0)</f>
        <v>36</v>
      </c>
    </row>
    <row r="52" spans="1:9" ht="19.5" customHeight="1">
      <c r="A52" s="123" t="s">
        <v>113</v>
      </c>
      <c r="B52" s="73" t="s">
        <v>0</v>
      </c>
      <c r="C52" s="84" t="str">
        <f>VLOOKUP($A52,'Kursliste gesamt'!$A$10:$I$383,C$1,0)</f>
        <v>Masterclass «Greentopf» (Kursort: Zürich)</v>
      </c>
      <c r="D52" s="84" t="str">
        <f>VLOOKUP($A52,'Kursliste gesamt'!$A$10:$I$383,D$1,0)</f>
        <v>Sa 16.9.23, 09.30 - 15.30 Uhr</v>
      </c>
      <c r="E52" s="84" t="str">
        <f>VLOOKUP($A52,'Kursliste gesamt'!$A$10:$I$383,E$1,0)</f>
        <v>LP, SL</v>
      </c>
      <c r="F52" s="84">
        <f>VLOOKUP($A52,'Kursliste gesamt'!$A$10:$I$383,F$1,0)</f>
        <v>6</v>
      </c>
      <c r="G52" s="84">
        <f>VLOOKUP($A52,'Kursliste gesamt'!$A$10:$I$383,G$1,0)</f>
        <v>90</v>
      </c>
      <c r="H52" s="84">
        <f>VLOOKUP($A52,'Kursliste gesamt'!$A$10:$I$383,H$1,0)</f>
        <v>36</v>
      </c>
      <c r="I52" s="84">
        <f>VLOOKUP($A52,'Kursliste gesamt'!$A$10:$I$383,I$1,0)</f>
        <v>54</v>
      </c>
    </row>
    <row r="53" spans="1:9" ht="19.5" customHeight="1">
      <c r="A53" s="123" t="s">
        <v>159</v>
      </c>
      <c r="B53" s="73" t="s">
        <v>0</v>
      </c>
      <c r="C53" s="84" t="str">
        <f>VLOOKUP($A53,'Kursliste gesamt'!$A$10:$I$383,C$1,0)</f>
        <v>Ausgewogene Ernährung für Jugendliche: Unterrichtseinheiten im GORILLA Schulprogramm</v>
      </c>
      <c r="D53" s="84" t="str">
        <f>VLOOKUP($A53,'Kursliste gesamt'!$A$10:$I$383,D$1,0)</f>
        <v>Mi 17.1.24, 13.30 - 17.00 Uhr</v>
      </c>
      <c r="E53" s="84" t="str">
        <f>VLOOKUP($A53,'Kursliste gesamt'!$A$10:$I$383,E$1,0)</f>
        <v>Z 3, SEK ll</v>
      </c>
      <c r="F53" s="84">
        <f>VLOOKUP($A53,'Kursliste gesamt'!$A$10:$I$383,F$1,0)</f>
        <v>3.5</v>
      </c>
      <c r="G53" s="84">
        <f>VLOOKUP($A53,'Kursliste gesamt'!$A$10:$I$383,G$1,0)</f>
        <v>52.5</v>
      </c>
      <c r="H53" s="84">
        <f>VLOOKUP($A53,'Kursliste gesamt'!$A$10:$I$383,H$1,0)</f>
        <v>21</v>
      </c>
      <c r="I53" s="84">
        <f>VLOOKUP($A53,'Kursliste gesamt'!$A$10:$I$383,I$1,0)</f>
        <v>31.5</v>
      </c>
    </row>
    <row r="54" spans="1:9" ht="19.5" customHeight="1">
      <c r="A54" s="73" t="s">
        <v>768</v>
      </c>
      <c r="B54" s="73" t="s">
        <v>0</v>
      </c>
      <c r="C54" s="84" t="str">
        <f>VLOOKUP($A54,'Kursliste gesamt'!$A$10:$I$383,C$1,0)</f>
        <v>Popup Karten basteln</v>
      </c>
      <c r="D54" s="84" t="str">
        <f>VLOOKUP($A54,'Kursliste gesamt'!$A$10:$I$383,D$1,0)</f>
        <v>Mi 10.1., 17.1.24, 13.30 - 17.00 Uhr</v>
      </c>
      <c r="E54" s="84" t="str">
        <f>VLOOKUP($A54,'Kursliste gesamt'!$A$10:$I$383,E$1,0)</f>
        <v>US, Z 2 + 3, SEK II</v>
      </c>
      <c r="F54" s="84">
        <f>VLOOKUP($A54,'Kursliste gesamt'!$A$10:$I$383,F$1,0)</f>
        <v>7</v>
      </c>
      <c r="G54" s="84">
        <f>VLOOKUP($A54,'Kursliste gesamt'!$A$10:$I$383,G$1,0)</f>
        <v>105</v>
      </c>
      <c r="H54" s="84">
        <f>VLOOKUP($A54,'Kursliste gesamt'!$A$10:$I$383,H$1,0)</f>
        <v>42</v>
      </c>
      <c r="I54" s="84">
        <f>VLOOKUP($A54,'Kursliste gesamt'!$A$10:$I$383,I$1,0)</f>
        <v>63</v>
      </c>
    </row>
    <row r="55" spans="1:9" ht="19.5" customHeight="1">
      <c r="A55" s="73" t="s">
        <v>769</v>
      </c>
      <c r="B55" s="73" t="s">
        <v>0</v>
      </c>
      <c r="C55" s="84" t="str">
        <f>VLOOKUP($A55,'Kursliste gesamt'!$A$10:$I$383,C$1,0)</f>
        <v>Inszenierte Fotografie - oder wie Fotos Geschichten erzählen können</v>
      </c>
      <c r="D55" s="84" t="str">
        <f>VLOOKUP($A55,'Kursliste gesamt'!$A$10:$I$383,D$1,0)</f>
        <v>Sa 20.1., 3.2.24, 08.30 - 17.00 Uhr</v>
      </c>
      <c r="E55" s="84" t="str">
        <f>VLOOKUP($A55,'Kursliste gesamt'!$A$10:$I$383,E$1,0)</f>
        <v>US, Z 2 + 3, SEK II</v>
      </c>
      <c r="F55" s="84">
        <f>VLOOKUP($A55,'Kursliste gesamt'!$A$10:$I$383,F$1,0)</f>
        <v>14</v>
      </c>
      <c r="G55" s="84">
        <f>VLOOKUP($A55,'Kursliste gesamt'!$A$10:$I$383,G$1,0)</f>
        <v>210</v>
      </c>
      <c r="H55" s="84">
        <f>VLOOKUP($A55,'Kursliste gesamt'!$A$10:$I$383,H$1,0)</f>
        <v>84</v>
      </c>
      <c r="I55" s="84">
        <f>VLOOKUP($A55,'Kursliste gesamt'!$A$10:$I$383,I$1,0)</f>
        <v>126</v>
      </c>
    </row>
    <row r="56" spans="1:9" ht="19.5" customHeight="1">
      <c r="A56" s="73" t="s">
        <v>770</v>
      </c>
      <c r="B56" s="73" t="s">
        <v>0</v>
      </c>
      <c r="C56" s="84" t="str">
        <f>VLOOKUP($A56,'Kursliste gesamt'!$A$10:$I$383,C$1,0)</f>
        <v>Vom Einzelbild zum Trickfilm - Wie die Bilder laufen lernen</v>
      </c>
      <c r="D56" s="84" t="str">
        <f>VLOOKUP($A56,'Kursliste gesamt'!$A$10:$I$383,D$1,0)</f>
        <v>Sa 13.1., 27.1.24, 08.30 - 17.00 Uhr</v>
      </c>
      <c r="E56" s="84" t="str">
        <f>VLOOKUP($A56,'Kursliste gesamt'!$A$10:$I$383,E$1,0)</f>
        <v>US, Z 2 + 3, SEK II</v>
      </c>
      <c r="F56" s="84">
        <f>VLOOKUP($A56,'Kursliste gesamt'!$A$10:$I$383,F$1,0)</f>
        <v>14</v>
      </c>
      <c r="G56" s="84">
        <f>VLOOKUP($A56,'Kursliste gesamt'!$A$10:$I$383,G$1,0)</f>
        <v>210</v>
      </c>
      <c r="H56" s="84">
        <f>VLOOKUP($A56,'Kursliste gesamt'!$A$10:$I$383,H$1,0)</f>
        <v>84</v>
      </c>
      <c r="I56" s="84">
        <f>VLOOKUP($A56,'Kursliste gesamt'!$A$10:$I$383,I$1,0)</f>
        <v>126</v>
      </c>
    </row>
    <row r="57" spans="1:9" ht="19.5" customHeight="1">
      <c r="A57" s="123" t="s">
        <v>771</v>
      </c>
      <c r="B57" s="73" t="s">
        <v>0</v>
      </c>
      <c r="C57" s="84" t="str">
        <f>VLOOKUP($A57,'Kursliste gesamt'!$A$10:$I$383,C$1,0)</f>
        <v>Monodruck - Spielen mit Farben und Flächen</v>
      </c>
      <c r="D57" s="84" t="str">
        <f>VLOOKUP($A57,'Kursliste gesamt'!$A$10:$I$383,D$1,0)</f>
        <v>Di 24.10.23, 19.00 - 21.00</v>
      </c>
      <c r="E57" s="84" t="str">
        <f>VLOOKUP($A57,'Kursliste gesamt'!$A$10:$I$383,E$1,0)</f>
        <v>Z 1 + 2</v>
      </c>
      <c r="F57" s="84">
        <f>VLOOKUP($A57,'Kursliste gesamt'!$A$10:$I$383,F$1,0)</f>
        <v>2</v>
      </c>
      <c r="G57" s="84">
        <f>VLOOKUP($A57,'Kursliste gesamt'!$A$10:$I$383,G$1,0)</f>
        <v>30</v>
      </c>
      <c r="H57" s="84">
        <f>VLOOKUP($A57,'Kursliste gesamt'!$A$10:$I$383,H$1,0)</f>
        <v>12</v>
      </c>
      <c r="I57" s="84">
        <f>VLOOKUP($A57,'Kursliste gesamt'!$A$10:$I$383,I$1,0)</f>
        <v>18</v>
      </c>
    </row>
    <row r="58" spans="1:9" ht="19.5" customHeight="1">
      <c r="A58" s="123" t="s">
        <v>774</v>
      </c>
      <c r="B58" s="73" t="s">
        <v>0</v>
      </c>
      <c r="C58" s="84" t="str">
        <f>VLOOKUP($A58,'Kursliste gesamt'!$A$10:$I$383,C$1,0)</f>
        <v>Gipswerkstatt</v>
      </c>
      <c r="D58" s="84" t="str">
        <f>VLOOKUP($A58,'Kursliste gesamt'!$A$10:$I$383,D$1,0)</f>
        <v>Mi 20.9., 27.9.23, 13.30 - 17.30 Uhr</v>
      </c>
      <c r="E58" s="84" t="str">
        <f>VLOOKUP($A58,'Kursliste gesamt'!$A$10:$I$383,E$1,0)</f>
        <v>LP</v>
      </c>
      <c r="F58" s="84">
        <f>VLOOKUP($A58,'Kursliste gesamt'!$A$10:$I$383,F$1,0)</f>
        <v>8</v>
      </c>
      <c r="G58" s="84">
        <f>VLOOKUP($A58,'Kursliste gesamt'!$A$10:$I$383,G$1,0)</f>
        <v>120</v>
      </c>
      <c r="H58" s="84">
        <f>VLOOKUP($A58,'Kursliste gesamt'!$A$10:$I$383,H$1,0)</f>
        <v>48</v>
      </c>
      <c r="I58" s="84">
        <f>VLOOKUP($A58,'Kursliste gesamt'!$A$10:$I$383,I$1,0)</f>
        <v>72</v>
      </c>
    </row>
    <row r="59" spans="1:9" ht="19.5" customHeight="1">
      <c r="A59" s="73" t="s">
        <v>775</v>
      </c>
      <c r="B59" s="73" t="s">
        <v>0</v>
      </c>
      <c r="C59" s="84" t="str">
        <f>VLOOKUP($A59,'Kursliste gesamt'!$A$10:$I$383,C$1,0)</f>
        <v>Betonworkshop</v>
      </c>
      <c r="D59" s="84" t="str">
        <f>VLOOKUP($A59,'Kursliste gesamt'!$A$10:$I$383,D$1,0)</f>
        <v>Mi 10.1., 17.1.24, 13.30 - 17.30 Uhr</v>
      </c>
      <c r="E59" s="84" t="str">
        <f>VLOOKUP($A59,'Kursliste gesamt'!$A$10:$I$383,E$1,0)</f>
        <v>LP</v>
      </c>
      <c r="F59" s="84">
        <f>VLOOKUP($A59,'Kursliste gesamt'!$A$10:$I$383,F$1,0)</f>
        <v>8</v>
      </c>
      <c r="G59" s="84">
        <f>VLOOKUP($A59,'Kursliste gesamt'!$A$10:$I$383,G$1,0)</f>
        <v>120</v>
      </c>
      <c r="H59" s="84">
        <f>VLOOKUP($A59,'Kursliste gesamt'!$A$10:$I$383,H$1,0)</f>
        <v>48</v>
      </c>
      <c r="I59" s="84">
        <f>VLOOKUP($A59,'Kursliste gesamt'!$A$10:$I$383,I$1,0)</f>
        <v>72</v>
      </c>
    </row>
    <row r="60" spans="1:9" ht="19.5" customHeight="1">
      <c r="A60" s="73" t="s">
        <v>776</v>
      </c>
      <c r="B60" s="73" t="s">
        <v>0</v>
      </c>
      <c r="C60" s="84" t="str">
        <f>VLOOKUP($A60,'Kursliste gesamt'!$A$10:$I$383,C$1,0)</f>
        <v>Weihnachtsworkshop</v>
      </c>
      <c r="D60" s="84" t="str">
        <f>VLOOKUP($A60,'Kursliste gesamt'!$A$10:$I$383,D$1,0)</f>
        <v>Mi 25.10., 8.11.23, 13.30 - 17.30 Uhr</v>
      </c>
      <c r="E60" s="84" t="str">
        <f>VLOOKUP($A60,'Kursliste gesamt'!$A$10:$I$383,E$1,0)</f>
        <v>LP</v>
      </c>
      <c r="F60" s="84">
        <f>VLOOKUP($A60,'Kursliste gesamt'!$A$10:$I$383,F$1,0)</f>
        <v>8</v>
      </c>
      <c r="G60" s="84">
        <f>VLOOKUP($A60,'Kursliste gesamt'!$A$10:$I$383,G$1,0)</f>
        <v>120</v>
      </c>
      <c r="H60" s="84">
        <f>VLOOKUP($A60,'Kursliste gesamt'!$A$10:$I$383,H$1,0)</f>
        <v>48</v>
      </c>
      <c r="I60" s="84">
        <f>VLOOKUP($A60,'Kursliste gesamt'!$A$10:$I$383,I$1,0)</f>
        <v>72</v>
      </c>
    </row>
    <row r="61" spans="1:9" ht="19.5" customHeight="1">
      <c r="A61" s="73" t="s">
        <v>210</v>
      </c>
      <c r="B61" s="73" t="s">
        <v>0</v>
      </c>
      <c r="C61" s="84" t="str">
        <f>VLOOKUP($A61,'Kursliste gesamt'!$A$10:$I$383,C$1,0)</f>
        <v>Praktische Tipps für einen erfolgreichen Werkunterricht</v>
      </c>
      <c r="D61" s="84" t="str">
        <f>VLOOKUP($A61,'Kursliste gesamt'!$A$10:$I$383,D$1,0)</f>
        <v>Sa 28.10., 18.11.23, 08.30 - 17.00 Uhr</v>
      </c>
      <c r="E61" s="84" t="str">
        <f>VLOOKUP($A61,'Kursliste gesamt'!$A$10:$I$383,E$1,0)</f>
        <v>LP</v>
      </c>
      <c r="F61" s="84">
        <f>VLOOKUP($A61,'Kursliste gesamt'!$A$10:$I$383,F$1,0)</f>
        <v>14</v>
      </c>
      <c r="G61" s="84">
        <f>VLOOKUP($A61,'Kursliste gesamt'!$A$10:$I$383,G$1,0)</f>
        <v>210</v>
      </c>
      <c r="H61" s="84">
        <f>VLOOKUP($A61,'Kursliste gesamt'!$A$10:$I$383,H$1,0)</f>
        <v>84</v>
      </c>
      <c r="I61" s="84">
        <f>VLOOKUP($A61,'Kursliste gesamt'!$A$10:$I$383,I$1,0)</f>
        <v>126</v>
      </c>
    </row>
    <row r="62" spans="1:9" ht="19.5" customHeight="1">
      <c r="A62" s="73" t="s">
        <v>211</v>
      </c>
      <c r="B62" s="73" t="s">
        <v>0</v>
      </c>
      <c r="C62" s="84" t="str">
        <f>VLOOKUP($A62,'Kursliste gesamt'!$A$10:$I$383,C$1,0)</f>
        <v>Ukulele selber bauen</v>
      </c>
      <c r="D62" s="84" t="str">
        <f>VLOOKUP($A62,'Kursliste gesamt'!$A$10:$I$383,D$1,0)</f>
        <v>Sa 11.11., 25.11.23, 08.30 - 17.00 Uhr</v>
      </c>
      <c r="E62" s="84" t="str">
        <f>VLOOKUP($A62,'Kursliste gesamt'!$A$10:$I$383,E$1,0)</f>
        <v>LP</v>
      </c>
      <c r="F62" s="84">
        <f>VLOOKUP($A62,'Kursliste gesamt'!$A$10:$I$383,F$1,0)</f>
        <v>14</v>
      </c>
      <c r="G62" s="84">
        <f>VLOOKUP($A62,'Kursliste gesamt'!$A$10:$I$383,G$1,0)</f>
        <v>210</v>
      </c>
      <c r="H62" s="84">
        <f>VLOOKUP($A62,'Kursliste gesamt'!$A$10:$I$383,H$1,0)</f>
        <v>84</v>
      </c>
      <c r="I62" s="84">
        <f>VLOOKUP($A62,'Kursliste gesamt'!$A$10:$I$383,I$1,0)</f>
        <v>126</v>
      </c>
    </row>
    <row r="63" spans="1:9" ht="19.5" customHeight="1">
      <c r="A63" s="73" t="s">
        <v>212</v>
      </c>
      <c r="B63" s="73" t="s">
        <v>0</v>
      </c>
      <c r="C63" s="84" t="str">
        <f>VLOOKUP($A63,'Kursliste gesamt'!$A$10:$I$383,C$1,0)</f>
        <v>Fingerring in Silber</v>
      </c>
      <c r="D63" s="84" t="str">
        <f>VLOOKUP($A63,'Kursliste gesamt'!$A$10:$I$383,D$1,0)</f>
        <v>Sa 24.2.24, 09.30 - 17.30 Uhr</v>
      </c>
      <c r="E63" s="84" t="str">
        <f>VLOOKUP($A63,'Kursliste gesamt'!$A$10:$I$383,E$1,0)</f>
        <v>Z 3, SEK ll</v>
      </c>
      <c r="F63" s="84">
        <f>VLOOKUP($A63,'Kursliste gesamt'!$A$10:$I$383,F$1,0)</f>
        <v>7</v>
      </c>
      <c r="G63" s="84">
        <f>VLOOKUP($A63,'Kursliste gesamt'!$A$10:$I$383,G$1,0)</f>
        <v>105</v>
      </c>
      <c r="H63" s="84">
        <f>VLOOKUP($A63,'Kursliste gesamt'!$A$10:$I$383,H$1,0)</f>
        <v>42</v>
      </c>
      <c r="I63" s="84">
        <f>VLOOKUP($A63,'Kursliste gesamt'!$A$10:$I$383,I$1,0)</f>
        <v>63</v>
      </c>
    </row>
    <row r="64" spans="1:9" ht="19.5" customHeight="1">
      <c r="A64" s="73" t="s">
        <v>261</v>
      </c>
      <c r="B64" s="73" t="s">
        <v>0</v>
      </c>
      <c r="C64" s="84" t="str">
        <f>VLOOKUP($A64,'Kursliste gesamt'!$A$10:$I$383,C$1,0)</f>
        <v>Ohr- und Halsschmuck in Silber</v>
      </c>
      <c r="D64" s="84" t="str">
        <f>VLOOKUP($A64,'Kursliste gesamt'!$A$10:$I$383,D$1,0)</f>
        <v>Sa 20.1.24, 09.30 - 17.30 Uhr</v>
      </c>
      <c r="E64" s="84" t="str">
        <f>VLOOKUP($A64,'Kursliste gesamt'!$A$10:$I$383,E$1,0)</f>
        <v>Z 3, SEK ll</v>
      </c>
      <c r="F64" s="84">
        <f>VLOOKUP($A64,'Kursliste gesamt'!$A$10:$I$383,F$1,0)</f>
        <v>7</v>
      </c>
      <c r="G64" s="84">
        <f>VLOOKUP($A64,'Kursliste gesamt'!$A$10:$I$383,G$1,0)</f>
        <v>105</v>
      </c>
      <c r="H64" s="84">
        <f>VLOOKUP($A64,'Kursliste gesamt'!$A$10:$I$383,H$1,0)</f>
        <v>42</v>
      </c>
      <c r="I64" s="84">
        <f>VLOOKUP($A64,'Kursliste gesamt'!$A$10:$I$383,I$1,0)</f>
        <v>63</v>
      </c>
    </row>
    <row r="65" spans="1:9" ht="19.5" customHeight="1">
      <c r="A65" s="123" t="s">
        <v>263</v>
      </c>
      <c r="B65" s="73" t="s">
        <v>0</v>
      </c>
      <c r="C65" s="84" t="str">
        <f>VLOOKUP($A65,'Kursliste gesamt'!$A$10:$I$383,C$1,0)</f>
        <v>Specksteinkurs</v>
      </c>
      <c r="D65" s="84" t="str">
        <f>VLOOKUP($A65,'Kursliste gesamt'!$A$10:$I$383,D$1,0)</f>
        <v>Sa 9.9.23, 09.00 - 16.30 Uhr</v>
      </c>
      <c r="E65" s="84" t="str">
        <f>VLOOKUP($A65,'Kursliste gesamt'!$A$10:$I$383,E$1,0)</f>
        <v>LP</v>
      </c>
      <c r="F65" s="84">
        <f>VLOOKUP($A65,'Kursliste gesamt'!$A$10:$I$383,F$1,0)</f>
        <v>6</v>
      </c>
      <c r="G65" s="84">
        <f>VLOOKUP($A65,'Kursliste gesamt'!$A$10:$I$383,G$1,0)</f>
        <v>90</v>
      </c>
      <c r="H65" s="84">
        <f>VLOOKUP($A65,'Kursliste gesamt'!$A$10:$I$383,H$1,0)</f>
        <v>36</v>
      </c>
      <c r="I65" s="84">
        <f>VLOOKUP($A65,'Kursliste gesamt'!$A$10:$I$383,I$1,0)</f>
        <v>54</v>
      </c>
    </row>
    <row r="66" spans="1:9" ht="19.5" customHeight="1">
      <c r="A66" s="123" t="s">
        <v>264</v>
      </c>
      <c r="B66" s="73" t="s">
        <v>0</v>
      </c>
      <c r="C66" s="84" t="str">
        <f>VLOOKUP($A66,'Kursliste gesamt'!$A$10:$I$383,C$1,0)</f>
        <v>Werken mit dem Taschenmesser</v>
      </c>
      <c r="D66" s="84" t="str">
        <f>VLOOKUP($A66,'Kursliste gesamt'!$A$10:$I$383,D$1,0)</f>
        <v>Mi 30.8.23, 13.00 - 17.00 Uhr</v>
      </c>
      <c r="E66" s="84" t="str">
        <f>VLOOKUP($A66,'Kursliste gesamt'!$A$10:$I$383,E$1,0)</f>
        <v>Z 1 + 2</v>
      </c>
      <c r="F66" s="84">
        <f>VLOOKUP($A66,'Kursliste gesamt'!$A$10:$I$383,F$1,0)</f>
        <v>4</v>
      </c>
      <c r="G66" s="84">
        <f>VLOOKUP($A66,'Kursliste gesamt'!$A$10:$I$383,G$1,0)</f>
        <v>60</v>
      </c>
      <c r="H66" s="84">
        <f>VLOOKUP($A66,'Kursliste gesamt'!$A$10:$I$383,H$1,0)</f>
        <v>24</v>
      </c>
      <c r="I66" s="84">
        <f>VLOOKUP($A66,'Kursliste gesamt'!$A$10:$I$383,I$1,0)</f>
        <v>36</v>
      </c>
    </row>
    <row r="67" spans="1:9" ht="19.5" customHeight="1">
      <c r="A67" s="73" t="s">
        <v>358</v>
      </c>
      <c r="B67" s="73" t="s">
        <v>0</v>
      </c>
      <c r="C67" s="84" t="str">
        <f>VLOOKUP($A67,'Kursliste gesamt'!$A$10:$I$383,C$1,0)</f>
        <v xml:space="preserve">Ürner Liäder </v>
      </c>
      <c r="D67" s="84" t="str">
        <f>VLOOKUP($A67,'Kursliste gesamt'!$A$10:$I$383,D$1,0)</f>
        <v>Mi 31.1., 21.2.24, 13.30 - 16.45 Uhr</v>
      </c>
      <c r="E67" s="84" t="str">
        <f>VLOOKUP($A67,'Kursliste gesamt'!$A$10:$I$383,E$1,0)</f>
        <v>LP</v>
      </c>
      <c r="F67" s="84">
        <f>VLOOKUP($A67,'Kursliste gesamt'!$A$10:$I$383,F$1,0)</f>
        <v>6.5</v>
      </c>
      <c r="G67" s="84">
        <f>VLOOKUP($A67,'Kursliste gesamt'!$A$10:$I$383,G$1,0)</f>
        <v>97.5</v>
      </c>
      <c r="H67" s="84">
        <f>VLOOKUP($A67,'Kursliste gesamt'!$A$10:$I$383,H$1,0)</f>
        <v>39</v>
      </c>
      <c r="I67" s="84">
        <f>VLOOKUP($A67,'Kursliste gesamt'!$A$10:$I$383,I$1,0)</f>
        <v>58.5</v>
      </c>
    </row>
    <row r="68" spans="1:9" ht="19.5" customHeight="1">
      <c r="A68" s="73" t="s">
        <v>779</v>
      </c>
      <c r="B68" s="73" t="s">
        <v>0</v>
      </c>
      <c r="C68" s="84" t="str">
        <f>VLOOKUP($A68,'Kursliste gesamt'!$A$10:$I$383,C$1,0)</f>
        <v>Sprützigi Tön und farbigi Vers - neu und inspirierend!</v>
      </c>
      <c r="D68" s="84" t="str">
        <f>VLOOKUP($A68,'Kursliste gesamt'!$A$10:$I$383,D$1,0)</f>
        <v>Sa 6.4.24, 08.30 - 17.00 Uhr</v>
      </c>
      <c r="E68" s="84" t="str">
        <f>VLOOKUP($A68,'Kursliste gesamt'!$A$10:$I$383,E$1,0)</f>
        <v>Z 1, SHP</v>
      </c>
      <c r="F68" s="84">
        <f>VLOOKUP($A68,'Kursliste gesamt'!$A$10:$I$383,F$1,0)</f>
        <v>7</v>
      </c>
      <c r="G68" s="84">
        <f>VLOOKUP($A68,'Kursliste gesamt'!$A$10:$I$383,G$1,0)</f>
        <v>105</v>
      </c>
      <c r="H68" s="84">
        <f>VLOOKUP($A68,'Kursliste gesamt'!$A$10:$I$383,H$1,0)</f>
        <v>42</v>
      </c>
      <c r="I68" s="84">
        <f>VLOOKUP($A68,'Kursliste gesamt'!$A$10:$I$383,I$1,0)</f>
        <v>63</v>
      </c>
    </row>
    <row r="69" spans="1:9" ht="19.5" customHeight="1">
      <c r="A69" s="73" t="s">
        <v>115</v>
      </c>
      <c r="B69" s="73" t="s">
        <v>0</v>
      </c>
      <c r="C69" s="84" t="str">
        <f>VLOOKUP($A69,'Kursliste gesamt'!$A$10:$I$383,C$1,0)</f>
        <v>Neue Lieder zum Italienisch-Lehrmittel «A spasso con noi»</v>
      </c>
      <c r="D69" s="84" t="str">
        <f>VLOOKUP($A69,'Kursliste gesamt'!$A$10:$I$383,D$1,0)</f>
        <v>Mi 14.2.24, 16.30 - 19.30 Uhr</v>
      </c>
      <c r="E69" s="84" t="str">
        <f>VLOOKUP($A69,'Kursliste gesamt'!$A$10:$I$383,E$1,0)</f>
        <v>MS II</v>
      </c>
      <c r="F69" s="84">
        <f>VLOOKUP($A69,'Kursliste gesamt'!$A$10:$I$383,F$1,0)</f>
        <v>3</v>
      </c>
      <c r="G69" s="84">
        <f>VLOOKUP($A69,'Kursliste gesamt'!$A$10:$I$383,G$1,0)</f>
        <v>45</v>
      </c>
      <c r="H69" s="84">
        <f>VLOOKUP($A69,'Kursliste gesamt'!$A$10:$I$383,H$1,0)</f>
        <v>18</v>
      </c>
      <c r="I69" s="84">
        <f>VLOOKUP($A69,'Kursliste gesamt'!$A$10:$I$383,I$1,0)</f>
        <v>27</v>
      </c>
    </row>
    <row r="70" spans="1:9" ht="19.5" customHeight="1">
      <c r="A70" s="73" t="s">
        <v>116</v>
      </c>
      <c r="B70" s="73" t="s">
        <v>0</v>
      </c>
      <c r="C70" s="84" t="str">
        <f>VLOOKUP($A70,'Kursliste gesamt'!$A$10:$I$383,C$1,0)</f>
        <v>Ukulele für den Schulunterricht - Basiskurs</v>
      </c>
      <c r="D70" s="84" t="str">
        <f>VLOOKUP($A70,'Kursliste gesamt'!$A$10:$I$383,D$1,0)</f>
        <v>Mi 6.9., 20.9., 4.10., 25.10., 8.11.23, 19.15 - 21.00 Uhr</v>
      </c>
      <c r="E70" s="84" t="str">
        <f>VLOOKUP($A70,'Kursliste gesamt'!$A$10:$I$383,E$1,0)</f>
        <v>Z 1 + 2</v>
      </c>
      <c r="F70" s="84">
        <f>VLOOKUP($A70,'Kursliste gesamt'!$A$10:$I$383,F$1,0)</f>
        <v>8.75</v>
      </c>
      <c r="G70" s="84">
        <f>VLOOKUP($A70,'Kursliste gesamt'!$A$10:$I$383,G$1,0)</f>
        <v>131.25</v>
      </c>
      <c r="H70" s="84">
        <f>VLOOKUP($A70,'Kursliste gesamt'!$A$10:$I$383,H$1,0)</f>
        <v>52.5</v>
      </c>
      <c r="I70" s="84">
        <f>VLOOKUP($A70,'Kursliste gesamt'!$A$10:$I$383,I$1,0)</f>
        <v>78.75</v>
      </c>
    </row>
    <row r="71" spans="1:9" ht="19.5" customHeight="1">
      <c r="A71" s="73" t="s">
        <v>157</v>
      </c>
      <c r="B71" s="73" t="s">
        <v>0</v>
      </c>
      <c r="C71" s="84" t="str">
        <f>VLOOKUP($A71,'Kursliste gesamt'!$A$10:$I$383,C$1,0)</f>
        <v>Ukulele für den Schulunterricht - Basiskurs</v>
      </c>
      <c r="D71" s="84" t="str">
        <f>VLOOKUP($A71,'Kursliste gesamt'!$A$10:$I$383,D$1,0)</f>
        <v>Mi 17.1., 31.1., 21.2., 13.3., 27.3.24, 19.15 - 21.00 Uhr</v>
      </c>
      <c r="E71" s="84" t="str">
        <f>VLOOKUP($A71,'Kursliste gesamt'!$A$10:$I$383,E$1,0)</f>
        <v>Z 1 + 2</v>
      </c>
      <c r="F71" s="84">
        <f>VLOOKUP($A71,'Kursliste gesamt'!$A$10:$I$383,F$1,0)</f>
        <v>8.75</v>
      </c>
      <c r="G71" s="84">
        <f>VLOOKUP($A71,'Kursliste gesamt'!$A$10:$I$383,G$1,0)</f>
        <v>131.25</v>
      </c>
      <c r="H71" s="84">
        <f>VLOOKUP($A71,'Kursliste gesamt'!$A$10:$I$383,H$1,0)</f>
        <v>52.5</v>
      </c>
      <c r="I71" s="84">
        <f>VLOOKUP($A71,'Kursliste gesamt'!$A$10:$I$383,I$1,0)</f>
        <v>78.75</v>
      </c>
    </row>
    <row r="72" spans="1:9" ht="19.5" customHeight="1">
      <c r="A72" s="123" t="s">
        <v>57</v>
      </c>
      <c r="B72" s="73" t="s">
        <v>0</v>
      </c>
      <c r="C72" s="84" t="str">
        <f>VLOOKUP($A72,'Kursliste gesamt'!$A$10:$I$383,C$1,0)</f>
        <v>Schwimmen: SLRG WK Pool</v>
      </c>
      <c r="D72" s="84" t="str">
        <f>VLOOKUP($A72,'Kursliste gesamt'!$A$10:$I$383,D$1,0)</f>
        <v>Mi 6.9., 20.9.23, 13.30 - 18.00 Uhr</v>
      </c>
      <c r="E72" s="84" t="str">
        <f>VLOOKUP($A72,'Kursliste gesamt'!$A$10:$I$383,E$1,0)</f>
        <v>LP mit SLRG-Brevet</v>
      </c>
      <c r="F72" s="84">
        <f>VLOOKUP($A72,'Kursliste gesamt'!$A$10:$I$383,F$1,0)</f>
        <v>2.5</v>
      </c>
      <c r="G72" s="84">
        <f>VLOOKUP($A72,'Kursliste gesamt'!$A$10:$I$383,G$1,0)</f>
        <v>37.5</v>
      </c>
      <c r="H72" s="84">
        <f>VLOOKUP($A72,'Kursliste gesamt'!$A$10:$I$383,H$1,0)</f>
        <v>15</v>
      </c>
      <c r="I72" s="84">
        <f>VLOOKUP($A72,'Kursliste gesamt'!$A$10:$I$383,I$1,0)</f>
        <v>22.5</v>
      </c>
    </row>
    <row r="73" spans="1:9" ht="19.5" customHeight="1">
      <c r="A73" s="123" t="s">
        <v>58</v>
      </c>
      <c r="B73" s="73" t="s">
        <v>0</v>
      </c>
      <c r="C73" s="84" t="str">
        <f>VLOOKUP($A73,'Kursliste gesamt'!$A$10:$I$383,C$1,0)</f>
        <v>Kombikurs: Rope Skipping &amp; Breakdance</v>
      </c>
      <c r="D73" s="84" t="str">
        <f>VLOOKUP($A73,'Kursliste gesamt'!$A$10:$I$383,D$1,0)</f>
        <v>Mi 8.11., 22.11.23, 14.00 - 17.00 Uhr</v>
      </c>
      <c r="E73" s="84" t="str">
        <f>VLOOKUP($A73,'Kursliste gesamt'!$A$10:$I$383,E$1,0)</f>
        <v>MS II, Z 3</v>
      </c>
      <c r="F73" s="84">
        <f>VLOOKUP($A73,'Kursliste gesamt'!$A$10:$I$383,F$1,0)</f>
        <v>3</v>
      </c>
      <c r="G73" s="84">
        <f>VLOOKUP($A73,'Kursliste gesamt'!$A$10:$I$383,G$1,0)</f>
        <v>45</v>
      </c>
      <c r="H73" s="84">
        <f>VLOOKUP($A73,'Kursliste gesamt'!$A$10:$I$383,H$1,0)</f>
        <v>18</v>
      </c>
      <c r="I73" s="84">
        <f>VLOOKUP($A73,'Kursliste gesamt'!$A$10:$I$383,I$1,0)</f>
        <v>27</v>
      </c>
    </row>
    <row r="74" spans="1:9" ht="19.5" customHeight="1">
      <c r="A74" s="123" t="s">
        <v>213</v>
      </c>
      <c r="B74" s="73" t="s">
        <v>0</v>
      </c>
      <c r="C74" s="84" t="str">
        <f>VLOOKUP($A74,'Kursliste gesamt'!$A$10:$I$383,C$1,0)</f>
        <v>Einführungskurs J+S Skileiter für Lehrpersonen</v>
      </c>
      <c r="D74" s="84" t="str">
        <f>VLOOKUP($A74,'Kursliste gesamt'!$A$10:$I$383,D$1,0)</f>
        <v>Fr 2.2.24, 08.00 - 16.00 Uhr</v>
      </c>
      <c r="E74" s="84" t="str">
        <f>VLOOKUP($A74,'Kursliste gesamt'!$A$10:$I$383,E$1,0)</f>
        <v>LP mit aktiver Erfahrung im Skifahren (siehe skifahrtechnische Anforderungen)</v>
      </c>
      <c r="F74" s="84">
        <f>VLOOKUP($A74,'Kursliste gesamt'!$A$10:$I$383,F$1,0)</f>
        <v>30</v>
      </c>
      <c r="G74" s="84">
        <f>VLOOKUP($A74,'Kursliste gesamt'!$A$10:$I$383,G$1,0)</f>
        <v>450</v>
      </c>
      <c r="H74" s="84">
        <f>VLOOKUP($A74,'Kursliste gesamt'!$A$10:$I$383,H$1,0)</f>
        <v>180</v>
      </c>
      <c r="I74" s="84">
        <f>VLOOKUP($A74,'Kursliste gesamt'!$A$10:$I$383,I$1,0)</f>
        <v>270</v>
      </c>
    </row>
    <row r="75" spans="1:9" ht="19.5" customHeight="1">
      <c r="A75" s="123" t="s">
        <v>162</v>
      </c>
      <c r="B75" s="73" t="s">
        <v>0</v>
      </c>
      <c r="C75" s="84" t="str">
        <f>VLOOKUP($A75,'Kursliste gesamt'!$A$10:$I$383,C$1,0)</f>
        <v xml:space="preserve">Kombikurs: Schwimmen WK Pool und WK BLS-AED </v>
      </c>
      <c r="D75" s="84" t="str">
        <f>VLOOKUP($A75,'Kursliste gesamt'!$A$10:$I$383,D$1,0)</f>
        <v>Sa 17.2.24, 09.00 - 12.00 Uhr, Sa 24.2.24, 13.00 - 16.00 Uhr</v>
      </c>
      <c r="E75" s="84" t="str">
        <f>VLOOKUP($A75,'Kursliste gesamt'!$A$10:$I$383,E$1,0)</f>
        <v>LP mit beiden Anerkennungen SLRG-Brevet und BLS-AED Ausweis</v>
      </c>
      <c r="F75" s="84">
        <f>VLOOKUP($A75,'Kursliste gesamt'!$A$10:$I$383,F$1,0)</f>
        <v>6</v>
      </c>
      <c r="G75" s="84">
        <f>VLOOKUP($A75,'Kursliste gesamt'!$A$10:$I$383,G$1,0)</f>
        <v>90</v>
      </c>
      <c r="H75" s="84">
        <f>VLOOKUP($A75,'Kursliste gesamt'!$A$10:$I$383,H$1,0)</f>
        <v>36</v>
      </c>
      <c r="I75" s="84">
        <f>VLOOKUP($A75,'Kursliste gesamt'!$A$10:$I$383,I$1,0)</f>
        <v>54</v>
      </c>
    </row>
    <row r="76" spans="1:9" ht="19.5" customHeight="1">
      <c r="A76" s="123" t="s">
        <v>158</v>
      </c>
      <c r="B76" s="73" t="s">
        <v>0</v>
      </c>
      <c r="C76" s="84" t="str">
        <f>VLOOKUP($A76,'Kursliste gesamt'!$A$10:$I$383,C$1,0)</f>
        <v>MF J+S Kindersport</v>
      </c>
      <c r="D76" s="84" t="str">
        <f>VLOOKUP($A76,'Kursliste gesamt'!$A$10:$I$383,D$1,0)</f>
        <v>Sa 20.4.24, 08.30 - 17.30 Uhr</v>
      </c>
      <c r="E76" s="84" t="str">
        <f>VLOOKUP($A76,'Kursliste gesamt'!$A$10:$I$383,E$1,0)</f>
        <v>LP mit J+S Anerkennung Kindersport</v>
      </c>
      <c r="F76" s="84">
        <f>VLOOKUP($A76,'Kursliste gesamt'!$A$10:$I$383,F$1,0)</f>
        <v>8.5</v>
      </c>
      <c r="G76" s="84">
        <f>VLOOKUP($A76,'Kursliste gesamt'!$A$10:$I$383,G$1,0)</f>
        <v>127.5</v>
      </c>
      <c r="H76" s="84">
        <f>VLOOKUP($A76,'Kursliste gesamt'!$A$10:$I$383,H$1,0)</f>
        <v>51</v>
      </c>
      <c r="I76" s="84">
        <f>VLOOKUP($A76,'Kursliste gesamt'!$A$10:$I$383,I$1,0)</f>
        <v>76.5</v>
      </c>
    </row>
    <row r="77" spans="1:9" ht="19.5" customHeight="1">
      <c r="A77" s="123" t="s">
        <v>161</v>
      </c>
      <c r="B77" s="87" t="s">
        <v>0</v>
      </c>
      <c r="C77" s="84" t="str">
        <f>VLOOKUP($A77,'Kursliste gesamt'!$A$10:$I$383,C$1,0)</f>
        <v>Sport Weiterbildungstag Uri NR. 2</v>
      </c>
      <c r="D77" s="84" t="str">
        <f>VLOOKUP($A77,'Kursliste gesamt'!$A$10:$I$383,D$1,0)</f>
        <v>Sa 13.4., 18.5., 25.5.24, 08.30 - 17.30 Uhr</v>
      </c>
      <c r="E77" s="84" t="str">
        <f>VLOOKUP($A77,'Kursliste gesamt'!$A$10:$I$383,E$1,0)</f>
        <v>LP</v>
      </c>
      <c r="F77" s="84">
        <f>VLOOKUP($A77,'Kursliste gesamt'!$A$10:$I$383,F$1,0)</f>
        <v>8.5</v>
      </c>
      <c r="G77" s="84">
        <f>VLOOKUP($A77,'Kursliste gesamt'!$A$10:$I$383,G$1,0)</f>
        <v>127.5</v>
      </c>
      <c r="H77" s="84">
        <f>VLOOKUP($A77,'Kursliste gesamt'!$A$10:$I$383,H$1,0)</f>
        <v>51</v>
      </c>
      <c r="I77" s="84">
        <f>VLOOKUP($A77,'Kursliste gesamt'!$A$10:$I$383,I$1,0)</f>
        <v>76.5</v>
      </c>
    </row>
    <row r="78" spans="1:9" ht="19.5" customHeight="1">
      <c r="A78" s="123" t="s">
        <v>155</v>
      </c>
      <c r="B78" s="87" t="s">
        <v>0</v>
      </c>
      <c r="C78" s="84" t="str">
        <f>VLOOKUP($A78,'Kursliste gesamt'!$A$10:$I$383,C$1,0)</f>
        <v>Lebensrettung: Wiederholungskurs BLS-AED-Ausweis</v>
      </c>
      <c r="D78" s="84" t="str">
        <f>VLOOKUP($A78,'Kursliste gesamt'!$A$10:$I$383,D$1,0)</f>
        <v>Mi 27.3.24, 14.00 - 18.00 Uhr</v>
      </c>
      <c r="E78" s="84" t="str">
        <f>VLOOKUP($A78,'Kursliste gesamt'!$A$10:$I$383,E$1,0)</f>
        <v>LP mit BLS-AED</v>
      </c>
      <c r="F78" s="84">
        <f>VLOOKUP($A78,'Kursliste gesamt'!$A$10:$I$383,F$1,0)</f>
        <v>4</v>
      </c>
      <c r="G78" s="84">
        <f>VLOOKUP($A78,'Kursliste gesamt'!$A$10:$I$383,G$1,0)</f>
        <v>60</v>
      </c>
      <c r="H78" s="84">
        <f>VLOOKUP($A78,'Kursliste gesamt'!$A$10:$I$383,H$1,0)</f>
        <v>24</v>
      </c>
      <c r="I78" s="84">
        <f>VLOOKUP($A78,'Kursliste gesamt'!$A$10:$I$383,I$1,0)</f>
        <v>36</v>
      </c>
    </row>
    <row r="79" spans="1:9" ht="19.5" customHeight="1">
      <c r="A79" s="123" t="s">
        <v>1082</v>
      </c>
      <c r="B79" s="87" t="s">
        <v>0</v>
      </c>
      <c r="C79" s="84" t="str">
        <f>VLOOKUP($A79,'Kursliste gesamt'!$A$10:$I$383,C$1,0)</f>
        <v>Lebensrettung: Wiederholungskurs BLS-AED-Ausweis</v>
      </c>
      <c r="D79" s="84" t="str">
        <f>VLOOKUP($A79,'Kursliste gesamt'!$A$10:$I$383,D$1,0)</f>
        <v>Mi 3.4.24, 14.00 - 18.00 Uhr</v>
      </c>
      <c r="E79" s="84" t="str">
        <f>VLOOKUP($A79,'Kursliste gesamt'!$A$10:$I$383,E$1,0)</f>
        <v>LP mit BLS-AED</v>
      </c>
      <c r="F79" s="84">
        <f>VLOOKUP($A79,'Kursliste gesamt'!$A$10:$I$383,F$1,0)</f>
        <v>4</v>
      </c>
      <c r="G79" s="84">
        <f>VLOOKUP($A79,'Kursliste gesamt'!$A$10:$I$383,G$1,0)</f>
        <v>60</v>
      </c>
      <c r="H79" s="84">
        <f>VLOOKUP($A79,'Kursliste gesamt'!$A$10:$I$383,H$1,0)</f>
        <v>24</v>
      </c>
      <c r="I79" s="84">
        <f>VLOOKUP($A79,'Kursliste gesamt'!$A$10:$I$383,I$1,0)</f>
        <v>36</v>
      </c>
    </row>
    <row r="80" spans="1:9" ht="19.5" customHeight="1">
      <c r="A80" s="73" t="s">
        <v>186</v>
      </c>
      <c r="B80" s="87" t="s">
        <v>0</v>
      </c>
      <c r="C80" s="84" t="str">
        <f>VLOOKUP($A80,'Kursliste gesamt'!$A$10:$I$383,C$1,0)</f>
        <v>Podcasts im Klassenzimmer - eine neue digitale Lernform</v>
      </c>
      <c r="D80" s="84" t="str">
        <f>VLOOKUP($A80,'Kursliste gesamt'!$A$10:$I$383,D$1,0)</f>
        <v>Sa 28.10.23, 08.30 - 17.00 Uhr</v>
      </c>
      <c r="E80" s="84" t="str">
        <f>VLOOKUP($A80,'Kursliste gesamt'!$A$10:$I$383,E$1,0)</f>
        <v>Z 3</v>
      </c>
      <c r="F80" s="84">
        <f>VLOOKUP($A80,'Kursliste gesamt'!$A$10:$I$383,F$1,0)</f>
        <v>7</v>
      </c>
      <c r="G80" s="84">
        <f>VLOOKUP($A80,'Kursliste gesamt'!$A$10:$I$383,G$1,0)</f>
        <v>105</v>
      </c>
      <c r="H80" s="84">
        <f>VLOOKUP($A80,'Kursliste gesamt'!$A$10:$I$383,H$1,0)</f>
        <v>42</v>
      </c>
      <c r="I80" s="84">
        <f>VLOOKUP($A80,'Kursliste gesamt'!$A$10:$I$383,I$1,0)</f>
        <v>63</v>
      </c>
    </row>
    <row r="81" spans="1:9" ht="19.5" customHeight="1">
      <c r="A81" s="123" t="s">
        <v>187</v>
      </c>
      <c r="B81" s="87" t="s">
        <v>0</v>
      </c>
      <c r="C81" s="84" t="str">
        <f>VLOOKUP($A81,'Kursliste gesamt'!$A$10:$I$383,C$1,0)</f>
        <v>Mit zebis.digital interaktive Unterrichtsmaterialien entwickeln</v>
      </c>
      <c r="D81" s="84" t="str">
        <f>VLOOKUP($A81,'Kursliste gesamt'!$A$10:$I$383,D$1,0)</f>
        <v>Mi 20.9., 25.10.23, 14.00 - 17.00 Uhr</v>
      </c>
      <c r="E81" s="84" t="str">
        <f>VLOOKUP($A81,'Kursliste gesamt'!$A$10:$I$383,E$1,0)</f>
        <v>LP</v>
      </c>
      <c r="F81" s="84">
        <f>VLOOKUP($A81,'Kursliste gesamt'!$A$10:$I$383,F$1,0)</f>
        <v>6</v>
      </c>
      <c r="G81" s="84">
        <f>VLOOKUP($A81,'Kursliste gesamt'!$A$10:$I$383,G$1,0)</f>
        <v>90</v>
      </c>
      <c r="H81" s="84">
        <f>VLOOKUP($A81,'Kursliste gesamt'!$A$10:$I$383,H$1,0)</f>
        <v>36</v>
      </c>
      <c r="I81" s="84">
        <f>VLOOKUP($A81,'Kursliste gesamt'!$A$10:$I$383,I$1,0)</f>
        <v>54</v>
      </c>
    </row>
    <row r="82" spans="1:9" ht="19.5" customHeight="1">
      <c r="A82" s="73" t="s">
        <v>59</v>
      </c>
      <c r="B82" s="87" t="s">
        <v>0</v>
      </c>
      <c r="C82" s="84" t="str">
        <f>VLOOKUP($A82,'Kursliste gesamt'!$A$10:$I$383,C$1,0)</f>
        <v>Was ist AD(H)S - Was hilft betroffenen Schülern im Unterricht</v>
      </c>
      <c r="D82" s="84" t="str">
        <f>VLOOKUP($A82,'Kursliste gesamt'!$A$10:$I$383,D$1,0)</f>
        <v>Mi 22.11.23, 17.30 - 20.30 Uhr</v>
      </c>
      <c r="E82" s="84" t="str">
        <f>VLOOKUP($A82,'Kursliste gesamt'!$A$10:$I$383,E$1,0)</f>
        <v>LP</v>
      </c>
      <c r="F82" s="84">
        <f>VLOOKUP($A82,'Kursliste gesamt'!$A$10:$I$383,F$1,0)</f>
        <v>3</v>
      </c>
      <c r="G82" s="84">
        <f>VLOOKUP($A82,'Kursliste gesamt'!$A$10:$I$383,G$1,0)</f>
        <v>45</v>
      </c>
      <c r="H82" s="84">
        <f>VLOOKUP($A82,'Kursliste gesamt'!$A$10:$I$383,H$1,0)</f>
        <v>18</v>
      </c>
      <c r="I82" s="84">
        <f>VLOOKUP($A82,'Kursliste gesamt'!$A$10:$I$383,I$1,0)</f>
        <v>27</v>
      </c>
    </row>
    <row r="83" spans="1:9" ht="19.5" customHeight="1">
      <c r="A83" s="73" t="s">
        <v>89</v>
      </c>
      <c r="B83" s="87" t="s">
        <v>0</v>
      </c>
      <c r="C83" s="84" t="str">
        <f>VLOOKUP($A83,'Kursliste gesamt'!$A$10:$I$383,C$1,0)</f>
        <v>Ergotherapie in der Pädiatrie - was, wie, warum</v>
      </c>
      <c r="D83" s="84" t="str">
        <f>VLOOKUP($A83,'Kursliste gesamt'!$A$10:$I$383,D$1,0)</f>
        <v>Mo 30.10.23, 17.30 - 20.00 Uhr</v>
      </c>
      <c r="E83" s="84" t="str">
        <f>VLOOKUP($A83,'Kursliste gesamt'!$A$10:$I$383,E$1,0)</f>
        <v>LP</v>
      </c>
      <c r="F83" s="84">
        <f>VLOOKUP($A83,'Kursliste gesamt'!$A$10:$I$383,F$1,0)</f>
        <v>2.5</v>
      </c>
      <c r="G83" s="84">
        <f>VLOOKUP($A83,'Kursliste gesamt'!$A$10:$I$383,G$1,0)</f>
        <v>37.5</v>
      </c>
      <c r="H83" s="84">
        <f>VLOOKUP($A83,'Kursliste gesamt'!$A$10:$I$383,H$1,0)</f>
        <v>15</v>
      </c>
      <c r="I83" s="84">
        <f>VLOOKUP($A83,'Kursliste gesamt'!$A$10:$I$383,I$1,0)</f>
        <v>22.5</v>
      </c>
    </row>
    <row r="84" spans="1:9" ht="19.5" customHeight="1">
      <c r="A84" s="73" t="s">
        <v>786</v>
      </c>
      <c r="B84" s="87" t="s">
        <v>0</v>
      </c>
      <c r="C84" s="84" t="str">
        <f>VLOOKUP($A84,'Kursliste gesamt'!$A$10:$I$383,C$1,0)</f>
        <v>Lernen spielend fördern - Förderung exekutiver Funktionen</v>
      </c>
      <c r="D84" s="84" t="str">
        <f>VLOOKUP($A84,'Kursliste gesamt'!$A$10:$I$383,D$1,0)</f>
        <v>Sa 23.3.24, 08.30 - 17.00 Uhr</v>
      </c>
      <c r="E84" s="84" t="str">
        <f>VLOOKUP($A84,'Kursliste gesamt'!$A$10:$I$383,E$1,0)</f>
        <v>LP, SHP</v>
      </c>
      <c r="F84" s="84">
        <f>VLOOKUP($A84,'Kursliste gesamt'!$A$10:$I$383,F$1,0)</f>
        <v>7</v>
      </c>
      <c r="G84" s="84">
        <f>VLOOKUP($A84,'Kursliste gesamt'!$A$10:$I$383,G$1,0)</f>
        <v>105</v>
      </c>
      <c r="H84" s="84">
        <f>VLOOKUP($A84,'Kursliste gesamt'!$A$10:$I$383,H$1,0)</f>
        <v>42</v>
      </c>
      <c r="I84" s="84">
        <f>VLOOKUP($A84,'Kursliste gesamt'!$A$10:$I$383,I$1,0)</f>
        <v>63</v>
      </c>
    </row>
    <row r="85" spans="1:9" ht="19.5" customHeight="1">
      <c r="A85" s="123" t="s">
        <v>788</v>
      </c>
      <c r="B85" s="87" t="s">
        <v>0</v>
      </c>
      <c r="C85" s="84" t="str">
        <f>VLOOKUP($A85,'Kursliste gesamt'!$A$10:$I$383,C$1,0)</f>
        <v>Umgang mit herausfordernden Situationen</v>
      </c>
      <c r="D85" s="84" t="str">
        <f>VLOOKUP($A85,'Kursliste gesamt'!$A$10:$I$383,D$1,0)</f>
        <v>Holkurs - Termine nach Vereinbarung</v>
      </c>
      <c r="E85" s="84" t="str">
        <f>VLOOKUP($A85,'Kursliste gesamt'!$A$10:$I$383,E$1,0)</f>
        <v>LP</v>
      </c>
      <c r="F85" s="84">
        <f>VLOOKUP($A85,'Kursliste gesamt'!$A$10:$I$383,F$1,0)</f>
        <v>14</v>
      </c>
      <c r="G85" s="84">
        <f>VLOOKUP($A85,'Kursliste gesamt'!$A$10:$I$383,G$1,0)</f>
        <v>210</v>
      </c>
      <c r="H85" s="84">
        <f>VLOOKUP($A85,'Kursliste gesamt'!$A$10:$I$383,H$1,0)</f>
        <v>84</v>
      </c>
      <c r="I85" s="84">
        <f>VLOOKUP($A85,'Kursliste gesamt'!$A$10:$I$383,I$1,0)</f>
        <v>126</v>
      </c>
    </row>
    <row r="86" spans="1:9" ht="19.5" customHeight="1">
      <c r="A86" s="73" t="s">
        <v>789</v>
      </c>
      <c r="B86" s="87" t="s">
        <v>0</v>
      </c>
      <c r="C86" s="84" t="str">
        <f>VLOOKUP($A86,'Kursliste gesamt'!$A$10:$I$383,C$1,0)</f>
        <v>Lebensrettung: Grundkurs BLS-AED-Ausweis (ehemals CRP)</v>
      </c>
      <c r="D86" s="84" t="str">
        <f>VLOOKUP($A86,'Kursliste gesamt'!$A$10:$I$383,D$1,0)</f>
        <v>Holkurs - Termine nach Vereinbarung</v>
      </c>
      <c r="E86" s="84" t="str">
        <f>VLOOKUP($A86,'Kursliste gesamt'!$A$10:$I$383,E$1,0)</f>
        <v>LP</v>
      </c>
      <c r="F86" s="84">
        <f>VLOOKUP($A86,'Kursliste gesamt'!$A$10:$I$383,F$1,0)</f>
        <v>4</v>
      </c>
      <c r="G86" s="84">
        <f>VLOOKUP($A86,'Kursliste gesamt'!$A$10:$I$383,G$1,0)</f>
        <v>60</v>
      </c>
      <c r="H86" s="84">
        <f>VLOOKUP($A86,'Kursliste gesamt'!$A$10:$I$383,H$1,0)</f>
        <v>24</v>
      </c>
      <c r="I86" s="84">
        <f>VLOOKUP($A86,'Kursliste gesamt'!$A$10:$I$383,I$1,0)</f>
        <v>36</v>
      </c>
    </row>
  </sheetData>
  <sheetProtection selectLockedCells="1" selectUnlockedCells="1"/>
  <autoFilter ref="A1:D86" xr:uid="{00000000-0001-0000-0700-000000000000}"/>
  <sortState xmlns:xlrd2="http://schemas.microsoft.com/office/spreadsheetml/2017/richdata2" ref="A2:E76">
    <sortCondition ref="A2:A76"/>
  </sortState>
  <customSheetViews>
    <customSheetView guid="{E69C0705-7192-4773-BF95-9666703BF23E}" state="hidden">
      <pageMargins left="0.7" right="0.7" top="0.78740157499999996" bottom="0.78740157499999996" header="0.3" footer="0.3"/>
    </customSheetView>
  </customSheetViews>
  <conditionalFormatting sqref="A87:A1048576">
    <cfRule type="duplicateValues" dxfId="96" priority="27"/>
  </conditionalFormatting>
  <conditionalFormatting sqref="A1">
    <cfRule type="duplicateValues" dxfId="95" priority="22"/>
  </conditionalFormatting>
  <conditionalFormatting sqref="A32 A2:A29">
    <cfRule type="duplicateValues" dxfId="94" priority="20"/>
  </conditionalFormatting>
  <conditionalFormatting sqref="A2:A86">
    <cfRule type="duplicateValues" dxfId="93" priority="19"/>
  </conditionalFormatting>
  <conditionalFormatting sqref="A44:A45 A38:A40 A30:A31 A33:A36">
    <cfRule type="duplicateValues" dxfId="92" priority="18"/>
  </conditionalFormatting>
  <conditionalFormatting sqref="A37">
    <cfRule type="duplicateValues" dxfId="91" priority="17"/>
  </conditionalFormatting>
  <conditionalFormatting sqref="A42:A43">
    <cfRule type="duplicateValues" dxfId="90" priority="16"/>
  </conditionalFormatting>
  <conditionalFormatting sqref="A41">
    <cfRule type="duplicateValues" dxfId="89" priority="15"/>
  </conditionalFormatting>
  <conditionalFormatting sqref="A41">
    <cfRule type="duplicateValues" dxfId="88" priority="14"/>
  </conditionalFormatting>
  <conditionalFormatting sqref="A46:A53">
    <cfRule type="duplicateValues" dxfId="87" priority="12"/>
  </conditionalFormatting>
  <conditionalFormatting sqref="A46:A66">
    <cfRule type="duplicateValues" dxfId="86" priority="13"/>
  </conditionalFormatting>
  <conditionalFormatting sqref="A78:A81 A67:A68">
    <cfRule type="duplicateValues" dxfId="85" priority="11"/>
  </conditionalFormatting>
  <conditionalFormatting sqref="A69:A71">
    <cfRule type="duplicateValues" dxfId="84" priority="10"/>
  </conditionalFormatting>
  <conditionalFormatting sqref="A73">
    <cfRule type="duplicateValues" dxfId="83" priority="9"/>
  </conditionalFormatting>
  <conditionalFormatting sqref="A77">
    <cfRule type="duplicateValues" dxfId="82" priority="8"/>
  </conditionalFormatting>
  <conditionalFormatting sqref="A72">
    <cfRule type="duplicateValues" dxfId="81" priority="7"/>
  </conditionalFormatting>
  <conditionalFormatting sqref="A74">
    <cfRule type="duplicateValues" dxfId="80" priority="6"/>
  </conditionalFormatting>
  <conditionalFormatting sqref="A75">
    <cfRule type="duplicateValues" dxfId="79" priority="5"/>
  </conditionalFormatting>
  <conditionalFormatting sqref="A76">
    <cfRule type="duplicateValues" dxfId="78" priority="4"/>
  </conditionalFormatting>
  <conditionalFormatting sqref="A82:A84">
    <cfRule type="duplicateValues" dxfId="77" priority="2"/>
  </conditionalFormatting>
  <conditionalFormatting sqref="A82:A84">
    <cfRule type="duplicateValues" dxfId="76" priority="3"/>
  </conditionalFormatting>
  <conditionalFormatting sqref="A85:A86">
    <cfRule type="duplicateValues" dxfId="75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tabColor theme="9" tint="-0.249977111117893"/>
  </sheetPr>
  <dimension ref="A1:I37"/>
  <sheetViews>
    <sheetView workbookViewId="0">
      <selection activeCell="C17" sqref="C17"/>
    </sheetView>
  </sheetViews>
  <sheetFormatPr baseColWidth="10" defaultColWidth="11.42578125" defaultRowHeight="12"/>
  <cols>
    <col min="1" max="1" width="10.42578125" style="139" customWidth="1"/>
    <col min="2" max="2" width="4.28515625" style="140" customWidth="1"/>
    <col min="3" max="3" width="32.5703125" style="141" customWidth="1"/>
    <col min="4" max="4" width="25.28515625" style="140" customWidth="1"/>
    <col min="5" max="5" width="7" style="139" customWidth="1"/>
    <col min="6" max="16384" width="11.42578125" style="139"/>
  </cols>
  <sheetData>
    <row r="1" spans="1:9">
      <c r="A1" s="135" t="s">
        <v>22</v>
      </c>
      <c r="B1" s="136">
        <v>2</v>
      </c>
      <c r="C1" s="137">
        <v>3</v>
      </c>
      <c r="D1" s="138">
        <v>4</v>
      </c>
      <c r="E1" s="139">
        <v>5</v>
      </c>
      <c r="F1" s="139">
        <v>6</v>
      </c>
      <c r="G1" s="139">
        <v>7</v>
      </c>
      <c r="H1" s="139">
        <v>8</v>
      </c>
      <c r="I1" s="139">
        <v>9</v>
      </c>
    </row>
    <row r="2" spans="1:9" ht="24">
      <c r="A2" s="124" t="s">
        <v>741</v>
      </c>
      <c r="B2" s="83" t="s">
        <v>4</v>
      </c>
      <c r="C2" s="95" t="str">
        <f>VLOOKUP($A2,'Kursliste gesamt'!$A$10:$I$383,C$1,0)</f>
        <v>Sommerkurs: Unterrichtsplanung für die Kindergartenstufe</v>
      </c>
      <c r="D2" s="95" t="str">
        <f>VLOOKUP($A2,'Kursliste gesamt'!$A$10:$I$383,D$1,0)</f>
        <v>Mo 10.07 - Fr 14.7.23, 08.30 - 16.30 Uhr</v>
      </c>
      <c r="E2" s="95" t="str">
        <f>VLOOKUP($A2,'Kursliste gesamt'!$A$10:$I$383,E$1,0)</f>
        <v>KG</v>
      </c>
      <c r="F2" s="95">
        <f>VLOOKUP($A2,'Kursliste gesamt'!$A$10:$I$383,F$1,0)</f>
        <v>34.5</v>
      </c>
      <c r="G2" s="95">
        <f>VLOOKUP($A2,'Kursliste gesamt'!$A$10:$I$383,G$1,0)</f>
        <v>650</v>
      </c>
      <c r="H2" s="95">
        <f>VLOOKUP($A2,'Kursliste gesamt'!$A$10:$I$383,H$1,0)</f>
        <v>0</v>
      </c>
      <c r="I2" s="95">
        <f>VLOOKUP($A2,'Kursliste gesamt'!$A$10:$I$383,I$1,0)</f>
        <v>650</v>
      </c>
    </row>
    <row r="3" spans="1:9" ht="24">
      <c r="A3" s="123" t="s">
        <v>742</v>
      </c>
      <c r="B3" s="83" t="s">
        <v>4</v>
      </c>
      <c r="C3" s="95" t="str">
        <f>VLOOKUP($A3,'Kursliste gesamt'!$A$10:$I$383,C$1,0)</f>
        <v>Sommerkurs: Unterrichtsplanung für die Basisstufe</v>
      </c>
      <c r="D3" s="95" t="str">
        <f>VLOOKUP($A3,'Kursliste gesamt'!$A$10:$I$383,D$1,0)</f>
        <v>Mo 10.7. - Fr 14.7.23, 08.30 - 16.30 Uhr</v>
      </c>
      <c r="E3" s="95" t="str">
        <f>VLOOKUP($A3,'Kursliste gesamt'!$A$10:$I$383,E$1,0)</f>
        <v>BS</v>
      </c>
      <c r="F3" s="95">
        <f>VLOOKUP($A3,'Kursliste gesamt'!$A$10:$I$383,F$1,0)</f>
        <v>34.5</v>
      </c>
      <c r="G3" s="95">
        <f>VLOOKUP($A3,'Kursliste gesamt'!$A$10:$I$383,G$1,0)</f>
        <v>650</v>
      </c>
      <c r="H3" s="95">
        <f>VLOOKUP($A3,'Kursliste gesamt'!$A$10:$I$383,H$1,0)</f>
        <v>0</v>
      </c>
      <c r="I3" s="95">
        <f>VLOOKUP($A3,'Kursliste gesamt'!$A$10:$I$383,I$1,0)</f>
        <v>650</v>
      </c>
    </row>
    <row r="4" spans="1:9" ht="24">
      <c r="A4" s="123" t="s">
        <v>743</v>
      </c>
      <c r="B4" s="83" t="s">
        <v>4</v>
      </c>
      <c r="C4" s="95" t="str">
        <f>VLOOKUP($A4,'Kursliste gesamt'!$A$10:$I$383,C$1,0)</f>
        <v>Sommerkurs: Unterrichtsplanung für die Primarstufen 1-2</v>
      </c>
      <c r="D4" s="95" t="str">
        <f>VLOOKUP($A4,'Kursliste gesamt'!$A$10:$I$383,D$1,0)</f>
        <v>Mo 10.7. - Fr 14.7.23, 08.30 - 16.30 Uhr</v>
      </c>
      <c r="E4" s="95" t="str">
        <f>VLOOKUP($A4,'Kursliste gesamt'!$A$10:$I$383,E$1,0)</f>
        <v>US</v>
      </c>
      <c r="F4" s="95">
        <f>VLOOKUP($A4,'Kursliste gesamt'!$A$10:$I$383,F$1,0)</f>
        <v>34.5</v>
      </c>
      <c r="G4" s="95">
        <f>VLOOKUP($A4,'Kursliste gesamt'!$A$10:$I$383,G$1,0)</f>
        <v>650</v>
      </c>
      <c r="H4" s="95">
        <f>VLOOKUP($A4,'Kursliste gesamt'!$A$10:$I$383,H$1,0)</f>
        <v>0</v>
      </c>
      <c r="I4" s="95">
        <f>VLOOKUP($A4,'Kursliste gesamt'!$A$10:$I$383,I$1,0)</f>
        <v>650</v>
      </c>
    </row>
    <row r="5" spans="1:9" ht="24">
      <c r="A5" s="123" t="s">
        <v>744</v>
      </c>
      <c r="B5" s="83" t="s">
        <v>4</v>
      </c>
      <c r="C5" s="95" t="str">
        <f>VLOOKUP($A5,'Kursliste gesamt'!$A$10:$I$383,C$1,0)</f>
        <v>Sommerkurs: Unterrichtsplanung für die Primarstufen 3-4</v>
      </c>
      <c r="D5" s="95" t="str">
        <f>VLOOKUP($A5,'Kursliste gesamt'!$A$10:$I$383,D$1,0)</f>
        <v>Mo 10.7. - Fr 14.7.23, 08.30 - 16.30 Uhr</v>
      </c>
      <c r="E5" s="95" t="str">
        <f>VLOOKUP($A5,'Kursliste gesamt'!$A$10:$I$383,E$1,0)</f>
        <v>MS I</v>
      </c>
      <c r="F5" s="95">
        <f>VLOOKUP($A5,'Kursliste gesamt'!$A$10:$I$383,F$1,0)</f>
        <v>34.5</v>
      </c>
      <c r="G5" s="95">
        <f>VLOOKUP($A5,'Kursliste gesamt'!$A$10:$I$383,G$1,0)</f>
        <v>650</v>
      </c>
      <c r="H5" s="95">
        <f>VLOOKUP($A5,'Kursliste gesamt'!$A$10:$I$383,H$1,0)</f>
        <v>0</v>
      </c>
      <c r="I5" s="95">
        <f>VLOOKUP($A5,'Kursliste gesamt'!$A$10:$I$383,I$1,0)</f>
        <v>650</v>
      </c>
    </row>
    <row r="6" spans="1:9" ht="24">
      <c r="A6" s="78" t="s">
        <v>745</v>
      </c>
      <c r="B6" s="83" t="s">
        <v>4</v>
      </c>
      <c r="C6" s="95" t="str">
        <f>VLOOKUP($A6,'Kursliste gesamt'!$A$10:$I$383,C$1,0)</f>
        <v>Sommerkurs: Unterrichtsplanung für die Primarstufen 5-6</v>
      </c>
      <c r="D6" s="95" t="str">
        <f>VLOOKUP($A6,'Kursliste gesamt'!$A$10:$I$383,D$1,0)</f>
        <v>Mo 10.7. - Fr 14.7.23, 08.30 - 16.30 Uhr</v>
      </c>
      <c r="E6" s="95" t="str">
        <f>VLOOKUP($A6,'Kursliste gesamt'!$A$10:$I$383,E$1,0)</f>
        <v>MS II</v>
      </c>
      <c r="F6" s="95">
        <f>VLOOKUP($A6,'Kursliste gesamt'!$A$10:$I$383,F$1,0)</f>
        <v>34.5</v>
      </c>
      <c r="G6" s="95">
        <f>VLOOKUP($A6,'Kursliste gesamt'!$A$10:$I$383,G$1,0)</f>
        <v>650</v>
      </c>
      <c r="H6" s="95">
        <f>VLOOKUP($A6,'Kursliste gesamt'!$A$10:$I$383,H$1,0)</f>
        <v>0</v>
      </c>
      <c r="I6" s="95">
        <f>VLOOKUP($A6,'Kursliste gesamt'!$A$10:$I$383,I$1,0)</f>
        <v>650</v>
      </c>
    </row>
    <row r="7" spans="1:9" ht="24">
      <c r="A7" s="123" t="s">
        <v>746</v>
      </c>
      <c r="B7" s="83" t="s">
        <v>4</v>
      </c>
      <c r="C7" s="95" t="str">
        <f>VLOOKUP($A7,'Kursliste gesamt'!$A$10:$I$383,C$1,0)</f>
        <v>Sommerkurs: Unterrichtsplanung für die Sekundarstufe I</v>
      </c>
      <c r="D7" s="95" t="str">
        <f>VLOOKUP($A7,'Kursliste gesamt'!$A$10:$I$383,D$1,0)</f>
        <v>Mo 10.7. - Fr 14.7.23, 08.30 - 16.30 Uhr</v>
      </c>
      <c r="E7" s="95" t="str">
        <f>VLOOKUP($A7,'Kursliste gesamt'!$A$10:$I$383,E$1,0)</f>
        <v>Z 3</v>
      </c>
      <c r="F7" s="95">
        <f>VLOOKUP($A7,'Kursliste gesamt'!$A$10:$I$383,F$1,0)</f>
        <v>34.5</v>
      </c>
      <c r="G7" s="95">
        <f>VLOOKUP($A7,'Kursliste gesamt'!$A$10:$I$383,G$1,0)</f>
        <v>650</v>
      </c>
      <c r="H7" s="95">
        <f>VLOOKUP($A7,'Kursliste gesamt'!$A$10:$I$383,H$1,0)</f>
        <v>0</v>
      </c>
      <c r="I7" s="95">
        <f>VLOOKUP($A7,'Kursliste gesamt'!$A$10:$I$383,I$1,0)</f>
        <v>650</v>
      </c>
    </row>
    <row r="8" spans="1:9" ht="24">
      <c r="A8" s="123" t="s">
        <v>747</v>
      </c>
      <c r="B8" s="83" t="s">
        <v>4</v>
      </c>
      <c r="C8" s="95" t="str">
        <f>VLOOKUP($A8,'Kursliste gesamt'!$A$10:$I$383,C$1,0)</f>
        <v>Praxisgruppe Lehrpersonen Kindergarten und Basisstufe</v>
      </c>
      <c r="D8" s="95" t="str">
        <f>VLOOKUP($A8,'Kursliste gesamt'!$A$10:$I$383,D$1,0)</f>
        <v>Mi 18.10.23, 14.00 - 17.00 Uhr</v>
      </c>
      <c r="E8" s="95" t="str">
        <f>VLOOKUP($A8,'Kursliste gesamt'!$A$10:$I$383,E$1,0)</f>
        <v>KG</v>
      </c>
      <c r="F8" s="95">
        <f>VLOOKUP($A8,'Kursliste gesamt'!$A$10:$I$383,F$1,0)</f>
        <v>21</v>
      </c>
      <c r="G8" s="95">
        <f>VLOOKUP($A8,'Kursliste gesamt'!$A$10:$I$383,G$1,0)</f>
        <v>980</v>
      </c>
      <c r="H8" s="95">
        <f>VLOOKUP($A8,'Kursliste gesamt'!$A$10:$I$383,H$1,0)</f>
        <v>0</v>
      </c>
      <c r="I8" s="95">
        <f>VLOOKUP($A8,'Kursliste gesamt'!$A$10:$I$383,I$1,0)</f>
        <v>980</v>
      </c>
    </row>
    <row r="9" spans="1:9" ht="12.75">
      <c r="A9" s="123" t="s">
        <v>980</v>
      </c>
      <c r="B9" s="83" t="s">
        <v>4</v>
      </c>
      <c r="C9" s="95" t="str">
        <f>VLOOKUP($A9,'Kursliste gesamt'!$A$10:$I$383,C$1,0)</f>
        <v>Praxisgruppe Basisstufe</v>
      </c>
      <c r="D9" s="95" t="str">
        <f>VLOOKUP($A9,'Kursliste gesamt'!$A$10:$I$383,D$1,0)</f>
        <v>Mi 18.10.23, 14.00 - 17.00 Uhr</v>
      </c>
      <c r="E9" s="95" t="str">
        <f>VLOOKUP($A9,'Kursliste gesamt'!$A$10:$I$383,E$1,0)</f>
        <v>BS</v>
      </c>
      <c r="F9" s="95">
        <f>VLOOKUP($A9,'Kursliste gesamt'!$A$10:$I$383,F$1,0)</f>
        <v>21</v>
      </c>
      <c r="G9" s="95">
        <f>VLOOKUP($A9,'Kursliste gesamt'!$A$10:$I$383,G$1,0)</f>
        <v>980</v>
      </c>
      <c r="H9" s="95">
        <f>VLOOKUP($A9,'Kursliste gesamt'!$A$10:$I$383,H$1,0)</f>
        <v>0</v>
      </c>
      <c r="I9" s="95">
        <f>VLOOKUP($A9,'Kursliste gesamt'!$A$10:$I$383,I$1,0)</f>
        <v>980</v>
      </c>
    </row>
    <row r="10" spans="1:9" ht="12.75">
      <c r="A10" s="123" t="s">
        <v>748</v>
      </c>
      <c r="B10" s="83" t="s">
        <v>4</v>
      </c>
      <c r="C10" s="95" t="str">
        <f>VLOOKUP($A10,'Kursliste gesamt'!$A$10:$I$383,C$1,0)</f>
        <v>Praxisgruppe Lehrpersonen Primarstufen 1-2</v>
      </c>
      <c r="D10" s="95" t="str">
        <f>VLOOKUP($A10,'Kursliste gesamt'!$A$10:$I$383,D$1,0)</f>
        <v>Mi 18.10.23, 14.00 - 17.00 Uhr</v>
      </c>
      <c r="E10" s="95" t="str">
        <f>VLOOKUP($A10,'Kursliste gesamt'!$A$10:$I$383,E$1,0)</f>
        <v>US</v>
      </c>
      <c r="F10" s="95">
        <f>VLOOKUP($A10,'Kursliste gesamt'!$A$10:$I$383,F$1,0)</f>
        <v>21</v>
      </c>
      <c r="G10" s="95">
        <f>VLOOKUP($A10,'Kursliste gesamt'!$A$10:$I$383,G$1,0)</f>
        <v>980</v>
      </c>
      <c r="H10" s="95">
        <f>VLOOKUP($A10,'Kursliste gesamt'!$A$10:$I$383,H$1,0)</f>
        <v>0</v>
      </c>
      <c r="I10" s="95">
        <f>VLOOKUP($A10,'Kursliste gesamt'!$A$10:$I$383,I$1,0)</f>
        <v>980</v>
      </c>
    </row>
    <row r="11" spans="1:9" ht="12.75">
      <c r="A11" s="123" t="s">
        <v>749</v>
      </c>
      <c r="B11" s="83" t="s">
        <v>4</v>
      </c>
      <c r="C11" s="95" t="str">
        <f>VLOOKUP($A11,'Kursliste gesamt'!$A$10:$I$383,C$1,0)</f>
        <v>Praxisgruppe Lehrpersonen Primarstufen 3-4</v>
      </c>
      <c r="D11" s="95" t="str">
        <f>VLOOKUP($A11,'Kursliste gesamt'!$A$10:$I$383,D$1,0)</f>
        <v>Mi 18.10.23, 14.00 - 17.00 Uhr</v>
      </c>
      <c r="E11" s="95" t="str">
        <f>VLOOKUP($A11,'Kursliste gesamt'!$A$10:$I$383,E$1,0)</f>
        <v>MS I</v>
      </c>
      <c r="F11" s="95">
        <f>VLOOKUP($A11,'Kursliste gesamt'!$A$10:$I$383,F$1,0)</f>
        <v>24</v>
      </c>
      <c r="G11" s="95">
        <f>VLOOKUP($A11,'Kursliste gesamt'!$A$10:$I$383,G$1,0)</f>
        <v>980</v>
      </c>
      <c r="H11" s="95">
        <f>VLOOKUP($A11,'Kursliste gesamt'!$A$10:$I$383,H$1,0)</f>
        <v>0</v>
      </c>
      <c r="I11" s="95">
        <f>VLOOKUP($A11,'Kursliste gesamt'!$A$10:$I$383,I$1,0)</f>
        <v>980</v>
      </c>
    </row>
    <row r="12" spans="1:9" ht="12.75">
      <c r="A12" s="123" t="s">
        <v>750</v>
      </c>
      <c r="B12" s="83" t="s">
        <v>4</v>
      </c>
      <c r="C12" s="95" t="str">
        <f>VLOOKUP($A12,'Kursliste gesamt'!$A$10:$I$383,C$1,0)</f>
        <v>Praxisgruppe Lehrpersonen Primarstufen 5-6</v>
      </c>
      <c r="D12" s="95" t="str">
        <f>VLOOKUP($A12,'Kursliste gesamt'!$A$10:$I$383,D$1,0)</f>
        <v>Mi 18.10.23, 14.00 - 17.00 Uhr</v>
      </c>
      <c r="E12" s="95" t="str">
        <f>VLOOKUP($A12,'Kursliste gesamt'!$A$10:$I$383,E$1,0)</f>
        <v>MS II</v>
      </c>
      <c r="F12" s="95">
        <f>VLOOKUP($A12,'Kursliste gesamt'!$A$10:$I$383,F$1,0)</f>
        <v>21</v>
      </c>
      <c r="G12" s="95">
        <f>VLOOKUP($A12,'Kursliste gesamt'!$A$10:$I$383,G$1,0)</f>
        <v>980</v>
      </c>
      <c r="H12" s="95">
        <f>VLOOKUP($A12,'Kursliste gesamt'!$A$10:$I$383,H$1,0)</f>
        <v>0</v>
      </c>
      <c r="I12" s="95">
        <f>VLOOKUP($A12,'Kursliste gesamt'!$A$10:$I$383,I$1,0)</f>
        <v>980</v>
      </c>
    </row>
    <row r="13" spans="1:9" ht="12.75">
      <c r="A13" s="123" t="s">
        <v>751</v>
      </c>
      <c r="B13" s="83" t="s">
        <v>4</v>
      </c>
      <c r="C13" s="95" t="str">
        <f>VLOOKUP($A13,'Kursliste gesamt'!$A$10:$I$383,C$1,0)</f>
        <v xml:space="preserve">Praxisgruppe Lehrpersonen Sekundarstufe I </v>
      </c>
      <c r="D13" s="95" t="str">
        <f>VLOOKUP($A13,'Kursliste gesamt'!$A$10:$I$383,D$1,0)</f>
        <v>Mi 18.10.23, 14.00 - 17.00 Uhr</v>
      </c>
      <c r="E13" s="95" t="str">
        <f>VLOOKUP($A13,'Kursliste gesamt'!$A$10:$I$383,E$1,0)</f>
        <v>Z 3</v>
      </c>
      <c r="F13" s="95">
        <f>VLOOKUP($A13,'Kursliste gesamt'!$A$10:$I$383,F$1,0)</f>
        <v>21</v>
      </c>
      <c r="G13" s="95">
        <f>VLOOKUP($A13,'Kursliste gesamt'!$A$10:$I$383,G$1,0)</f>
        <v>980</v>
      </c>
      <c r="H13" s="95">
        <f>VLOOKUP($A13,'Kursliste gesamt'!$A$10:$I$383,H$1,0)</f>
        <v>0</v>
      </c>
      <c r="I13" s="95">
        <f>VLOOKUP($A13,'Kursliste gesamt'!$A$10:$I$383,I$1,0)</f>
        <v>980</v>
      </c>
    </row>
    <row r="14" spans="1:9" ht="12.75">
      <c r="A14" s="123" t="s">
        <v>752</v>
      </c>
      <c r="B14" s="83" t="s">
        <v>4</v>
      </c>
      <c r="C14" s="95" t="str">
        <f>VLOOKUP($A14,'Kursliste gesamt'!$A$10:$I$383,C$1,0)</f>
        <v>Praxisgruppe IF/IS</v>
      </c>
      <c r="D14" s="95" t="str">
        <f>VLOOKUP($A14,'Kursliste gesamt'!$A$10:$I$383,D$1,0)</f>
        <v>Mi 8.11.23, 14.00 - 17.00 Uhr</v>
      </c>
      <c r="E14" s="95" t="str">
        <f>VLOOKUP($A14,'Kursliste gesamt'!$A$10:$I$383,E$1,0)</f>
        <v>IF, SHP</v>
      </c>
      <c r="F14" s="95">
        <f>VLOOKUP($A14,'Kursliste gesamt'!$A$10:$I$383,F$1,0)</f>
        <v>12</v>
      </c>
      <c r="G14" s="95">
        <f>VLOOKUP($A14,'Kursliste gesamt'!$A$10:$I$383,G$1,0)</f>
        <v>370</v>
      </c>
      <c r="H14" s="95">
        <f>VLOOKUP($A14,'Kursliste gesamt'!$A$10:$I$383,H$1,0)</f>
        <v>0</v>
      </c>
      <c r="I14" s="95">
        <f>VLOOKUP($A14,'Kursliste gesamt'!$A$10:$I$383,I$1,0)</f>
        <v>370</v>
      </c>
    </row>
    <row r="15" spans="1:9" ht="12.75">
      <c r="A15" s="123" t="s">
        <v>753</v>
      </c>
      <c r="B15" s="83" t="s">
        <v>4</v>
      </c>
      <c r="C15" s="95" t="str">
        <f>VLOOKUP($A15,'Kursliste gesamt'!$A$10:$I$383,C$1,0)</f>
        <v>Praxisgruppe DaZ</v>
      </c>
      <c r="D15" s="95" t="str">
        <f>VLOOKUP($A15,'Kursliste gesamt'!$A$10:$I$383,D$1,0)</f>
        <v>Mi 6.9.23, 14.00 - 17.00 Uhr</v>
      </c>
      <c r="E15" s="95" t="str">
        <f>VLOOKUP($A15,'Kursliste gesamt'!$A$10:$I$383,E$1,0)</f>
        <v>Z 1 + 2</v>
      </c>
      <c r="F15" s="95">
        <f>VLOOKUP($A15,'Kursliste gesamt'!$A$10:$I$383,F$1,0)</f>
        <v>12</v>
      </c>
      <c r="G15" s="95">
        <f>VLOOKUP($A15,'Kursliste gesamt'!$A$10:$I$383,G$1,0)</f>
        <v>630</v>
      </c>
      <c r="H15" s="95">
        <f>VLOOKUP($A15,'Kursliste gesamt'!$A$10:$I$383,H$1,0)</f>
        <v>0</v>
      </c>
      <c r="I15" s="95">
        <f>VLOOKUP($A15,'Kursliste gesamt'!$A$10:$I$383,I$1,0)</f>
        <v>630</v>
      </c>
    </row>
    <row r="16" spans="1:9" ht="24">
      <c r="A16" s="123" t="s">
        <v>754</v>
      </c>
      <c r="B16" s="83" t="s">
        <v>4</v>
      </c>
      <c r="C16" s="95" t="str">
        <f>VLOOKUP($A16,'Kursliste gesamt'!$A$10:$I$383,C$1,0)</f>
        <v>Elternarbeit konkret: Elternkontakte, Elterngespräche, Elternabende</v>
      </c>
      <c r="D16" s="95" t="str">
        <f>VLOOKUP($A16,'Kursliste gesamt'!$A$10:$I$383,D$1,0)</f>
        <v>Mi 30.8., 20.9.23, 13.30 - 16.30 Uhr</v>
      </c>
      <c r="E16" s="95" t="str">
        <f>VLOOKUP($A16,'Kursliste gesamt'!$A$10:$I$383,E$1,0)</f>
        <v>LP</v>
      </c>
      <c r="F16" s="95">
        <f>VLOOKUP($A16,'Kursliste gesamt'!$A$10:$I$383,F$1,0)</f>
        <v>6</v>
      </c>
      <c r="G16" s="95">
        <f>VLOOKUP($A16,'Kursliste gesamt'!$A$10:$I$383,G$1,0)</f>
        <v>138</v>
      </c>
      <c r="H16" s="95">
        <f>VLOOKUP($A16,'Kursliste gesamt'!$A$10:$I$383,H$1,0)</f>
        <v>55.2</v>
      </c>
      <c r="I16" s="95">
        <f>VLOOKUP($A16,'Kursliste gesamt'!$A$10:$I$383,I$1,0)</f>
        <v>82.8</v>
      </c>
    </row>
    <row r="17" spans="1:9" ht="24">
      <c r="A17" s="73" t="s">
        <v>758</v>
      </c>
      <c r="B17" s="83" t="s">
        <v>4</v>
      </c>
      <c r="C17" s="95" t="str">
        <f>VLOOKUP($A17,'Kursliste gesamt'!$A$10:$I$383,C$1,0)</f>
        <v>Erfolgreicher Wiedereinstieg in den Lehrberuf</v>
      </c>
      <c r="D17" s="95" t="str">
        <f>VLOOKUP($A17,'Kursliste gesamt'!$A$10:$I$383,D$1,0)</f>
        <v>Mo 13.5., 17.30 - 20.30 Uhr, Mi 22.5., 12.6.24, 14.00 - 17.00 Uhr</v>
      </c>
      <c r="E17" s="95" t="str">
        <f>VLOOKUP($A17,'Kursliste gesamt'!$A$10:$I$383,E$1,0)</f>
        <v>LP</v>
      </c>
      <c r="F17" s="95">
        <f>VLOOKUP($A17,'Kursliste gesamt'!$A$10:$I$383,F$1,0)</f>
        <v>9</v>
      </c>
      <c r="G17" s="95">
        <f>VLOOKUP($A17,'Kursliste gesamt'!$A$10:$I$383,G$1,0)</f>
        <v>230</v>
      </c>
      <c r="H17" s="95">
        <f>VLOOKUP($A17,'Kursliste gesamt'!$A$10:$I$383,H$1,0)</f>
        <v>92</v>
      </c>
      <c r="I17" s="95">
        <f>VLOOKUP($A17,'Kursliste gesamt'!$A$10:$I$383,I$1,0)</f>
        <v>138</v>
      </c>
    </row>
    <row r="18" spans="1:9" ht="24">
      <c r="A18" s="123" t="s">
        <v>760</v>
      </c>
      <c r="B18" s="83" t="s">
        <v>4</v>
      </c>
      <c r="C18" s="95" t="str">
        <f>VLOOKUP($A18,'Kursliste gesamt'!$A$10:$I$383,C$1,0)</f>
        <v>Meine berufliche Laufbahn - wie will ich mich weiterentwickeln?</v>
      </c>
      <c r="D18" s="95" t="str">
        <f>VLOOKUP($A18,'Kursliste gesamt'!$A$10:$I$383,D$1,0)</f>
        <v>Do 25.1., 22.2., 21.3.24, 17.30 - 20.30 Uhr</v>
      </c>
      <c r="E18" s="95" t="str">
        <f>VLOOKUP($A18,'Kursliste gesamt'!$A$10:$I$383,E$1,0)</f>
        <v>LP</v>
      </c>
      <c r="F18" s="95">
        <f>VLOOKUP($A18,'Kursliste gesamt'!$A$10:$I$383,F$1,0)</f>
        <v>9</v>
      </c>
      <c r="G18" s="95">
        <f>VLOOKUP($A18,'Kursliste gesamt'!$A$10:$I$383,G$1,0)</f>
        <v>207</v>
      </c>
      <c r="H18" s="95">
        <f>VLOOKUP($A18,'Kursliste gesamt'!$A$10:$I$383,H$1,0)</f>
        <v>82.800000000000011</v>
      </c>
      <c r="I18" s="95">
        <f>VLOOKUP($A18,'Kursliste gesamt'!$A$10:$I$383,I$1,0)</f>
        <v>124.19999999999999</v>
      </c>
    </row>
    <row r="19" spans="1:9" ht="24">
      <c r="A19" s="73" t="s">
        <v>999</v>
      </c>
      <c r="B19" s="83" t="s">
        <v>4</v>
      </c>
      <c r="C19" s="95" t="str">
        <f>VLOOKUP($A19,'Kursliste gesamt'!$A$10:$I$383,C$1,0)</f>
        <v>Neue Methoden für Selbst- und Teamorganisation in Lehrberufen</v>
      </c>
      <c r="D19" s="95" t="str">
        <f>VLOOKUP($A19,'Kursliste gesamt'!$A$10:$I$383,D$1,0)</f>
        <v>Sa 9.3.24, 08.30 - 16.30 Uhr</v>
      </c>
      <c r="E19" s="95" t="str">
        <f>VLOOKUP($A19,'Kursliste gesamt'!$A$10:$I$383,E$1,0)</f>
        <v>Alle</v>
      </c>
      <c r="F19" s="95">
        <f>VLOOKUP($A19,'Kursliste gesamt'!$A$10:$I$383,F$1,0)</f>
        <v>7</v>
      </c>
      <c r="G19" s="95">
        <f>VLOOKUP($A19,'Kursliste gesamt'!$A$10:$I$383,G$1,0)</f>
        <v>161</v>
      </c>
      <c r="H19" s="95">
        <f>VLOOKUP($A19,'Kursliste gesamt'!$A$10:$I$383,H$1,0)</f>
        <v>64.400000000000006</v>
      </c>
      <c r="I19" s="95">
        <f>VLOOKUP($A19,'Kursliste gesamt'!$A$10:$I$383,I$1,0)</f>
        <v>96.6</v>
      </c>
    </row>
    <row r="20" spans="1:9" ht="12.75">
      <c r="A20" s="123" t="s">
        <v>982</v>
      </c>
      <c r="B20" s="83" t="s">
        <v>4</v>
      </c>
      <c r="C20" s="95" t="str">
        <f>VLOOKUP($A20,'Kursliste gesamt'!$A$10:$I$383,C$1,0)</f>
        <v>Depression bei Schüler*innen</v>
      </c>
      <c r="D20" s="95" t="str">
        <f>VLOOKUP($A20,'Kursliste gesamt'!$A$10:$I$383,D$1,0)</f>
        <v>Mi 1.5., 8.5.24, 13.30 - 16.30 Uhr</v>
      </c>
      <c r="E20" s="95" t="str">
        <f>VLOOKUP($A20,'Kursliste gesamt'!$A$10:$I$383,E$1,0)</f>
        <v>Alle</v>
      </c>
      <c r="F20" s="95">
        <f>VLOOKUP($A20,'Kursliste gesamt'!$A$10:$I$383,F$1,0)</f>
        <v>6</v>
      </c>
      <c r="G20" s="95">
        <f>VLOOKUP($A20,'Kursliste gesamt'!$A$10:$I$383,G$1,0)</f>
        <v>138</v>
      </c>
      <c r="H20" s="95">
        <f>VLOOKUP($A20,'Kursliste gesamt'!$A$10:$I$383,H$1,0)</f>
        <v>55.2</v>
      </c>
      <c r="I20" s="95">
        <f>VLOOKUP($A20,'Kursliste gesamt'!$A$10:$I$383,I$1,0)</f>
        <v>82.8</v>
      </c>
    </row>
    <row r="21" spans="1:9" ht="24">
      <c r="A21" s="123" t="s">
        <v>994</v>
      </c>
      <c r="B21" s="83" t="s">
        <v>4</v>
      </c>
      <c r="C21" s="95" t="str">
        <f>VLOOKUP($A21,'Kursliste gesamt'!$A$10:$I$383,C$1,0)</f>
        <v>Hochsensible/Hochsensitive Schüler*innen verstehen und begleiten</v>
      </c>
      <c r="D21" s="95" t="str">
        <f>VLOOKUP($A21,'Kursliste gesamt'!$A$10:$I$383,D$1,0)</f>
        <v>Sa 28.10., 11.11.23, 09.00 - 14.00 Uhr</v>
      </c>
      <c r="E21" s="95" t="str">
        <f>VLOOKUP($A21,'Kursliste gesamt'!$A$10:$I$383,E$1,0)</f>
        <v>Alle</v>
      </c>
      <c r="F21" s="95">
        <f>VLOOKUP($A21,'Kursliste gesamt'!$A$10:$I$383,F$1,0)</f>
        <v>8</v>
      </c>
      <c r="G21" s="95">
        <f>VLOOKUP($A21,'Kursliste gesamt'!$A$10:$I$383,G$1,0)</f>
        <v>184</v>
      </c>
      <c r="H21" s="95">
        <f>VLOOKUP($A21,'Kursliste gesamt'!$A$10:$I$383,H$1,0)</f>
        <v>73.600000000000009</v>
      </c>
      <c r="I21" s="95">
        <f>VLOOKUP($A21,'Kursliste gesamt'!$A$10:$I$383,I$1,0)</f>
        <v>110.39999999999999</v>
      </c>
    </row>
    <row r="22" spans="1:9" ht="36">
      <c r="A22" s="123" t="s">
        <v>995</v>
      </c>
      <c r="B22" s="83" t="s">
        <v>4</v>
      </c>
      <c r="C22" s="95" t="str">
        <f>VLOOKUP($A22,'Kursliste gesamt'!$A$10:$I$383,C$1,0)</f>
        <v>Umgang mit Verhaltensschwierigkeiten im Jugendalter</v>
      </c>
      <c r="D22" s="95" t="str">
        <f>VLOOKUP($A22,'Kursliste gesamt'!$A$10:$I$383,D$1,0)</f>
        <v>Mi 10.1., 31.1.24, 13.30 - 16.30 Uhr</v>
      </c>
      <c r="E22" s="95" t="str">
        <f>VLOOKUP($A22,'Kursliste gesamt'!$A$10:$I$383,E$1,0)</f>
        <v>Z 3, SEK II, SHP, SL, SSA</v>
      </c>
      <c r="F22" s="95">
        <f>VLOOKUP($A22,'Kursliste gesamt'!$A$10:$I$383,F$1,0)</f>
        <v>6</v>
      </c>
      <c r="G22" s="95">
        <f>VLOOKUP($A22,'Kursliste gesamt'!$A$10:$I$383,G$1,0)</f>
        <v>138</v>
      </c>
      <c r="H22" s="95">
        <f>VLOOKUP($A22,'Kursliste gesamt'!$A$10:$I$383,H$1,0)</f>
        <v>55.2</v>
      </c>
      <c r="I22" s="95">
        <f>VLOOKUP($A22,'Kursliste gesamt'!$A$10:$I$383,I$1,0)</f>
        <v>82.8</v>
      </c>
    </row>
    <row r="23" spans="1:9" ht="24">
      <c r="A23" s="123" t="s">
        <v>993</v>
      </c>
      <c r="B23" s="83" t="s">
        <v>4</v>
      </c>
      <c r="C23" s="95" t="str">
        <f>VLOOKUP($A23,'Kursliste gesamt'!$A$10:$I$383,C$1,0)</f>
        <v>Beziehungsförderung bei Kindern mit schwierigem Verhalten</v>
      </c>
      <c r="D23" s="95" t="str">
        <f>VLOOKUP($A23,'Kursliste gesamt'!$A$10:$I$383,D$1,0)</f>
        <v>Do 7.9., 21.9., 26.10.23, 17.30 - 20.30 Uhr</v>
      </c>
      <c r="E23" s="95" t="str">
        <f>VLOOKUP($A23,'Kursliste gesamt'!$A$10:$I$383,E$1,0)</f>
        <v>Z 1 + 2, IF, SHP</v>
      </c>
      <c r="F23" s="95">
        <f>VLOOKUP($A23,'Kursliste gesamt'!$A$10:$I$383,F$1,0)</f>
        <v>9</v>
      </c>
      <c r="G23" s="95">
        <f>VLOOKUP($A23,'Kursliste gesamt'!$A$10:$I$383,G$1,0)</f>
        <v>207</v>
      </c>
      <c r="H23" s="95">
        <f>VLOOKUP($A23,'Kursliste gesamt'!$A$10:$I$383,H$1,0)</f>
        <v>82.800000000000011</v>
      </c>
      <c r="I23" s="95">
        <f>VLOOKUP($A23,'Kursliste gesamt'!$A$10:$I$383,I$1,0)</f>
        <v>124.19999999999999</v>
      </c>
    </row>
    <row r="24" spans="1:9" ht="24">
      <c r="A24" s="123" t="s">
        <v>996</v>
      </c>
      <c r="B24" s="83" t="s">
        <v>4</v>
      </c>
      <c r="C24" s="95" t="str">
        <f>VLOOKUP($A24,'Kursliste gesamt'!$A$10:$I$383,C$1,0)</f>
        <v>Ein Kind mit Autismus in meiner Klasse – Chancen und Herausforderungen</v>
      </c>
      <c r="D24" s="95" t="str">
        <f>VLOOKUP($A24,'Kursliste gesamt'!$A$10:$I$383,D$1,0)</f>
        <v>Mi 15.5., 22.5., 5.6.24, 14.00 - 17.00 Uhr</v>
      </c>
      <c r="E24" s="95" t="str">
        <f>VLOOKUP($A24,'Kursliste gesamt'!$A$10:$I$383,E$1,0)</f>
        <v>Alle</v>
      </c>
      <c r="F24" s="95">
        <f>VLOOKUP($A24,'Kursliste gesamt'!$A$10:$I$383,F$1,0)</f>
        <v>6</v>
      </c>
      <c r="G24" s="95">
        <f>VLOOKUP($A24,'Kursliste gesamt'!$A$10:$I$383,G$1,0)</f>
        <v>138</v>
      </c>
      <c r="H24" s="95">
        <f>VLOOKUP($A24,'Kursliste gesamt'!$A$10:$I$383,H$1,0)</f>
        <v>55.2</v>
      </c>
      <c r="I24" s="95">
        <f>VLOOKUP($A24,'Kursliste gesamt'!$A$10:$I$383,I$1,0)</f>
        <v>82.8</v>
      </c>
    </row>
    <row r="25" spans="1:9" ht="24">
      <c r="A25" s="123" t="s">
        <v>997</v>
      </c>
      <c r="B25" s="83" t="s">
        <v>4</v>
      </c>
      <c r="C25" s="95" t="str">
        <f>VLOOKUP($A25,'Kursliste gesamt'!$A$10:$I$383,C$1,0)</f>
        <v>Unterstützte Kommunikation in Theorie und Praxis (inkl. Einführung in die PORTA-Gebärden)</v>
      </c>
      <c r="D25" s="95" t="str">
        <f>VLOOKUP($A25,'Kursliste gesamt'!$A$10:$I$383,D$1,0)</f>
        <v>Do 11.1., 18.1.24, 17.30 - 20.30 Uhr, Mi 21.2.24, 13.45 - 16.45 Uhr</v>
      </c>
      <c r="E25" s="95" t="str">
        <f>VLOOKUP($A25,'Kursliste gesamt'!$A$10:$I$383,E$1,0)</f>
        <v>Alle</v>
      </c>
      <c r="F25" s="95">
        <f>VLOOKUP($A25,'Kursliste gesamt'!$A$10:$I$383,F$1,0)</f>
        <v>9</v>
      </c>
      <c r="G25" s="95">
        <f>VLOOKUP($A25,'Kursliste gesamt'!$A$10:$I$383,G$1,0)</f>
        <v>207</v>
      </c>
      <c r="H25" s="95">
        <f>VLOOKUP($A25,'Kursliste gesamt'!$A$10:$I$383,H$1,0)</f>
        <v>82.800000000000011</v>
      </c>
      <c r="I25" s="95">
        <f>VLOOKUP($A25,'Kursliste gesamt'!$A$10:$I$383,I$1,0)</f>
        <v>124.19999999999999</v>
      </c>
    </row>
    <row r="26" spans="1:9" ht="12.75">
      <c r="A26" s="123" t="s">
        <v>772</v>
      </c>
      <c r="B26" s="83" t="s">
        <v>4</v>
      </c>
      <c r="C26" s="95" t="str">
        <f>VLOOKUP($A26,'Kursliste gesamt'!$A$10:$I$383,C$1,0)</f>
        <v>Partizipation – der Schlüssel zu BNE</v>
      </c>
      <c r="D26" s="95" t="str">
        <f>VLOOKUP($A26,'Kursliste gesamt'!$A$10:$I$383,D$1,0)</f>
        <v>Sa 9.3.24, 09.00 - 16.00 Uhr</v>
      </c>
      <c r="E26" s="95" t="str">
        <f>VLOOKUP($A26,'Kursliste gesamt'!$A$10:$I$383,E$1,0)</f>
        <v>Z 1 - 3</v>
      </c>
      <c r="F26" s="95">
        <f>VLOOKUP($A26,'Kursliste gesamt'!$A$10:$I$383,F$1,0)</f>
        <v>4</v>
      </c>
      <c r="G26" s="95">
        <f>VLOOKUP($A26,'Kursliste gesamt'!$A$10:$I$383,G$1,0)</f>
        <v>92</v>
      </c>
      <c r="H26" s="95">
        <f>VLOOKUP($A26,'Kursliste gesamt'!$A$10:$I$383,H$1,0)</f>
        <v>36.800000000000004</v>
      </c>
      <c r="I26" s="95">
        <f>VLOOKUP($A26,'Kursliste gesamt'!$A$10:$I$383,I$1,0)</f>
        <v>55.199999999999996</v>
      </c>
    </row>
    <row r="27" spans="1:9" ht="24">
      <c r="A27" s="123" t="s">
        <v>983</v>
      </c>
      <c r="B27" s="83" t="s">
        <v>4</v>
      </c>
      <c r="C27" s="95" t="str">
        <f>VLOOKUP($A27,'Kursliste gesamt'!$A$10:$I$383,C$1,0)</f>
        <v>Anregungen zur Weiterentwicklung Ihrer summativen Beurteilungsverfahren</v>
      </c>
      <c r="D27" s="95" t="str">
        <f>VLOOKUP($A27,'Kursliste gesamt'!$A$10:$I$383,D$1,0)</f>
        <v>Di 16.1., 12.3.24, 17.30 - 19.30 Uhr</v>
      </c>
      <c r="E27" s="95" t="str">
        <f>VLOOKUP($A27,'Kursliste gesamt'!$A$10:$I$383,E$1,0)</f>
        <v>Z 2 + 3</v>
      </c>
      <c r="F27" s="95">
        <f>VLOOKUP($A27,'Kursliste gesamt'!$A$10:$I$383,F$1,0)</f>
        <v>4</v>
      </c>
      <c r="G27" s="95">
        <f>VLOOKUP($A27,'Kursliste gesamt'!$A$10:$I$383,G$1,0)</f>
        <v>92</v>
      </c>
      <c r="H27" s="95">
        <f>VLOOKUP($A27,'Kursliste gesamt'!$A$10:$I$383,H$1,0)</f>
        <v>36.800000000000004</v>
      </c>
      <c r="I27" s="95">
        <f>VLOOKUP($A27,'Kursliste gesamt'!$A$10:$I$383,I$1,0)</f>
        <v>55.199999999999996</v>
      </c>
    </row>
    <row r="28" spans="1:9" ht="24">
      <c r="A28" s="123" t="s">
        <v>782</v>
      </c>
      <c r="B28" s="83" t="s">
        <v>4</v>
      </c>
      <c r="C28" s="95" t="str">
        <f>VLOOKUP($A28,'Kursliste gesamt'!$A$10:$I$383,C$1,0)</f>
        <v>Mut zu vielfältigeren Beurteilungsanlässen</v>
      </c>
      <c r="D28" s="95" t="str">
        <f>VLOOKUP($A28,'Kursliste gesamt'!$A$10:$I$383,D$1,0)</f>
        <v>Mi 31.1.24, 14.00, Mi 5.6.24, 14.00 - 17.00 Uhr</v>
      </c>
      <c r="E28" s="95" t="str">
        <f>VLOOKUP($A28,'Kursliste gesamt'!$A$10:$I$383,E$1,0)</f>
        <v>Z 1 + 2</v>
      </c>
      <c r="F28" s="95">
        <f>VLOOKUP($A28,'Kursliste gesamt'!$A$10:$I$383,F$1,0)</f>
        <v>6</v>
      </c>
      <c r="G28" s="95">
        <f>VLOOKUP($A28,'Kursliste gesamt'!$A$10:$I$383,G$1,0)</f>
        <v>138</v>
      </c>
      <c r="H28" s="95">
        <f>VLOOKUP($A28,'Kursliste gesamt'!$A$10:$I$383,H$1,0)</f>
        <v>55.2</v>
      </c>
      <c r="I28" s="95">
        <f>VLOOKUP($A28,'Kursliste gesamt'!$A$10:$I$383,I$1,0)</f>
        <v>82.8</v>
      </c>
    </row>
    <row r="29" spans="1:9" ht="24">
      <c r="A29" s="123" t="s">
        <v>986</v>
      </c>
      <c r="B29" s="83" t="s">
        <v>4</v>
      </c>
      <c r="C29" s="95" t="str">
        <f>VLOOKUP($A29,'Kursliste gesamt'!$A$10:$I$383,C$1,0)</f>
        <v>10 Finger genügen nicht - Ablösung vom zählenden Rechnen</v>
      </c>
      <c r="D29" s="95" t="str">
        <f>VLOOKUP($A29,'Kursliste gesamt'!$A$10:$I$383,D$1,0)</f>
        <v>Do 24.8., 31.8., 7.9.23, 17.30 - 19.30 Uhr</v>
      </c>
      <c r="E29" s="95" t="str">
        <f>VLOOKUP($A29,'Kursliste gesamt'!$A$10:$I$383,E$1,0)</f>
        <v>Z 1, IF, SHP</v>
      </c>
      <c r="F29" s="95">
        <f>VLOOKUP($A29,'Kursliste gesamt'!$A$10:$I$383,F$1,0)</f>
        <v>6</v>
      </c>
      <c r="G29" s="95">
        <f>VLOOKUP($A29,'Kursliste gesamt'!$A$10:$I$383,G$1,0)</f>
        <v>138</v>
      </c>
      <c r="H29" s="95">
        <f>VLOOKUP($A29,'Kursliste gesamt'!$A$10:$I$383,H$1,0)</f>
        <v>55.2</v>
      </c>
      <c r="I29" s="95">
        <f>VLOOKUP($A29,'Kursliste gesamt'!$A$10:$I$383,I$1,0)</f>
        <v>82.8</v>
      </c>
    </row>
    <row r="30" spans="1:9" ht="24">
      <c r="A30" s="123" t="s">
        <v>984</v>
      </c>
      <c r="B30" s="83" t="s">
        <v>4</v>
      </c>
      <c r="C30" s="95" t="str">
        <f>VLOOKUP($A30,'Kursliste gesamt'!$A$10:$I$383,C$1,0)</f>
        <v>Differenzieren im DaZ-Unterricht</v>
      </c>
      <c r="D30" s="95" t="str">
        <f>VLOOKUP($A30,'Kursliste gesamt'!$A$10:$I$383,D$1,0)</f>
        <v>Mo 11.3., 18.3., 25.3.24, 18.00 - 21.00 Uhr</v>
      </c>
      <c r="E30" s="95" t="str">
        <f>VLOOKUP($A30,'Kursliste gesamt'!$A$10:$I$383,E$1,0)</f>
        <v>Z 3</v>
      </c>
      <c r="F30" s="95">
        <f>VLOOKUP($A30,'Kursliste gesamt'!$A$10:$I$383,F$1,0)</f>
        <v>9</v>
      </c>
      <c r="G30" s="95">
        <f>VLOOKUP($A30,'Kursliste gesamt'!$A$10:$I$383,G$1,0)</f>
        <v>207</v>
      </c>
      <c r="H30" s="95">
        <f>VLOOKUP($A30,'Kursliste gesamt'!$A$10:$I$383,H$1,0)</f>
        <v>82.800000000000011</v>
      </c>
      <c r="I30" s="95">
        <f>VLOOKUP($A30,'Kursliste gesamt'!$A$10:$I$383,I$1,0)</f>
        <v>124.19999999999999</v>
      </c>
    </row>
    <row r="31" spans="1:9" ht="24">
      <c r="A31" s="123" t="s">
        <v>985</v>
      </c>
      <c r="B31" s="83" t="s">
        <v>4</v>
      </c>
      <c r="C31" s="95" t="str">
        <f>VLOOKUP($A31,'Kursliste gesamt'!$A$10:$I$383,C$1,0)</f>
        <v>Slam und Poesie als kreative Zugänge zur Fremdsprache Französisch auf der SEK I</v>
      </c>
      <c r="D31" s="95" t="str">
        <f>VLOOKUP($A31,'Kursliste gesamt'!$A$10:$I$383,D$1,0)</f>
        <v>Sa 24.2.24, 08.30 - 11.30 Uhr</v>
      </c>
      <c r="E31" s="95" t="str">
        <f>VLOOKUP($A31,'Kursliste gesamt'!$A$10:$I$383,E$1,0)</f>
        <v>Z 3</v>
      </c>
      <c r="F31" s="95">
        <f>VLOOKUP($A31,'Kursliste gesamt'!$A$10:$I$383,F$1,0)</f>
        <v>3</v>
      </c>
      <c r="G31" s="95">
        <f>VLOOKUP($A31,'Kursliste gesamt'!$A$10:$I$383,G$1,0)</f>
        <v>69</v>
      </c>
      <c r="H31" s="95">
        <f>VLOOKUP($A31,'Kursliste gesamt'!$A$10:$I$383,H$1,0)</f>
        <v>27.6</v>
      </c>
      <c r="I31" s="95">
        <f>VLOOKUP($A31,'Kursliste gesamt'!$A$10:$I$383,I$1,0)</f>
        <v>41.4</v>
      </c>
    </row>
    <row r="32" spans="1:9" ht="24">
      <c r="A32" s="123" t="s">
        <v>987</v>
      </c>
      <c r="B32" s="83" t="s">
        <v>4</v>
      </c>
      <c r="C32" s="95" t="str">
        <f>VLOOKUP($A32,'Kursliste gesamt'!$A$10:$I$383,C$1,0)</f>
        <v>Sexualkunde Zyklus 2: Methodisch-didaktische Umsetzungsmöglichkeiten</v>
      </c>
      <c r="D32" s="95" t="str">
        <f>VLOOKUP($A32,'Kursliste gesamt'!$A$10:$I$383,D$1,0)</f>
        <v>Mi 25.10.23, 14.00 - 18.00 Uhr</v>
      </c>
      <c r="E32" s="95" t="str">
        <f>VLOOKUP($A32,'Kursliste gesamt'!$A$10:$I$383,E$1,0)</f>
        <v>Z 2</v>
      </c>
      <c r="F32" s="95">
        <f>VLOOKUP($A32,'Kursliste gesamt'!$A$10:$I$383,F$1,0)</f>
        <v>4</v>
      </c>
      <c r="G32" s="95">
        <f>VLOOKUP($A32,'Kursliste gesamt'!$A$10:$I$383,G$1,0)</f>
        <v>92</v>
      </c>
      <c r="H32" s="95">
        <f>VLOOKUP($A32,'Kursliste gesamt'!$A$10:$I$383,H$1,0)</f>
        <v>36.800000000000004</v>
      </c>
      <c r="I32" s="95">
        <f>VLOOKUP($A32,'Kursliste gesamt'!$A$10:$I$383,I$1,0)</f>
        <v>55.199999999999996</v>
      </c>
    </row>
    <row r="33" spans="1:9" ht="24">
      <c r="A33" s="123" t="s">
        <v>988</v>
      </c>
      <c r="B33" s="83" t="s">
        <v>4</v>
      </c>
      <c r="C33" s="95" t="str">
        <f>VLOOKUP($A33,'Kursliste gesamt'!$A$10:$I$383,C$1,0)</f>
        <v>Kompetenzorientiertes Experimentieren im Chemieunterricht</v>
      </c>
      <c r="D33" s="95" t="str">
        <f>VLOOKUP($A33,'Kursliste gesamt'!$A$10:$I$383,D$1,0)</f>
        <v>Sa 11.11.23, 09.00 - 17.00 Uhr</v>
      </c>
      <c r="E33" s="95" t="str">
        <f>VLOOKUP($A33,'Kursliste gesamt'!$A$10:$I$383,E$1,0)</f>
        <v>Z 3</v>
      </c>
      <c r="F33" s="95">
        <f>VLOOKUP($A33,'Kursliste gesamt'!$A$10:$I$383,F$1,0)</f>
        <v>7</v>
      </c>
      <c r="G33" s="95">
        <f>VLOOKUP($A33,'Kursliste gesamt'!$A$10:$I$383,G$1,0)</f>
        <v>161</v>
      </c>
      <c r="H33" s="95">
        <f>VLOOKUP($A33,'Kursliste gesamt'!$A$10:$I$383,H$1,0)</f>
        <v>64.400000000000006</v>
      </c>
      <c r="I33" s="95">
        <f>VLOOKUP($A33,'Kursliste gesamt'!$A$10:$I$383,I$1,0)</f>
        <v>96.6</v>
      </c>
    </row>
    <row r="34" spans="1:9" ht="12.75">
      <c r="A34" s="123" t="s">
        <v>989</v>
      </c>
      <c r="B34" s="83" t="s">
        <v>4</v>
      </c>
      <c r="C34" s="95" t="str">
        <f>VLOOKUP($A34,'Kursliste gesamt'!$A$10:$I$383,C$1,0)</f>
        <v>Themenabend Ethik: Künstliche Intelligenz</v>
      </c>
      <c r="D34" s="95" t="str">
        <f>VLOOKUP($A34,'Kursliste gesamt'!$A$10:$I$383,D$1,0)</f>
        <v>Mi 18.10.23, 18.00 - 19.30 Uhr</v>
      </c>
      <c r="E34" s="95" t="str">
        <f>VLOOKUP($A34,'Kursliste gesamt'!$A$10:$I$383,E$1,0)</f>
        <v>Z 3</v>
      </c>
      <c r="F34" s="95">
        <f>VLOOKUP($A34,'Kursliste gesamt'!$A$10:$I$383,F$1,0)</f>
        <v>1.5</v>
      </c>
      <c r="G34" s="95">
        <f>VLOOKUP($A34,'Kursliste gesamt'!$A$10:$I$383,G$1,0)</f>
        <v>35</v>
      </c>
      <c r="H34" s="95">
        <f>VLOOKUP($A34,'Kursliste gesamt'!$A$10:$I$383,H$1,0)</f>
        <v>14</v>
      </c>
      <c r="I34" s="95">
        <f>VLOOKUP($A34,'Kursliste gesamt'!$A$10:$I$383,I$1,0)</f>
        <v>21</v>
      </c>
    </row>
    <row r="35" spans="1:9" ht="36">
      <c r="A35" s="123" t="s">
        <v>990</v>
      </c>
      <c r="B35" s="83" t="s">
        <v>4</v>
      </c>
      <c r="C35" s="95" t="str">
        <f>VLOOKUP($A35,'Kursliste gesamt'!$A$10:$I$383,C$1,0)</f>
        <v>Sexualkunde Zyklus 3: Methodisch-didaktisches Update mit Fokus auf sexualitätsbezogene Mediennutzung</v>
      </c>
      <c r="D35" s="95" t="str">
        <f>VLOOKUP($A35,'Kursliste gesamt'!$A$10:$I$383,D$1,0)</f>
        <v>Mi 15.11.23, 14.00 - 18.00 Uhr</v>
      </c>
      <c r="E35" s="95" t="str">
        <f>VLOOKUP($A35,'Kursliste gesamt'!$A$10:$I$383,E$1,0)</f>
        <v>Z 3</v>
      </c>
      <c r="F35" s="95">
        <f>VLOOKUP($A35,'Kursliste gesamt'!$A$10:$I$383,F$1,0)</f>
        <v>4</v>
      </c>
      <c r="G35" s="95">
        <f>VLOOKUP($A35,'Kursliste gesamt'!$A$10:$I$383,G$1,0)</f>
        <v>92</v>
      </c>
      <c r="H35" s="95">
        <f>VLOOKUP($A35,'Kursliste gesamt'!$A$10:$I$383,H$1,0)</f>
        <v>36.800000000000004</v>
      </c>
      <c r="I35" s="95">
        <f>VLOOKUP($A35,'Kursliste gesamt'!$A$10:$I$383,I$1,0)</f>
        <v>55.199999999999996</v>
      </c>
    </row>
    <row r="36" spans="1:9" ht="24">
      <c r="A36" s="123" t="s">
        <v>991</v>
      </c>
      <c r="B36" s="83" t="s">
        <v>4</v>
      </c>
      <c r="C36" s="95" t="str">
        <f>VLOOKUP($A36,'Kursliste gesamt'!$A$10:$I$383,C$1,0)</f>
        <v>Umsetzung des Lehrplanmoduls «Medien und Informatik» im Zyklus 1</v>
      </c>
      <c r="D36" s="95" t="str">
        <f>VLOOKUP($A36,'Kursliste gesamt'!$A$10:$I$383,D$1,0)</f>
        <v>Mi 21.2., 6.3.24, 14.00 - 17.00 Uhr</v>
      </c>
      <c r="E36" s="95" t="str">
        <f>VLOOKUP($A36,'Kursliste gesamt'!$A$10:$I$383,E$1,0)</f>
        <v>Z 1</v>
      </c>
      <c r="F36" s="95">
        <f>VLOOKUP($A36,'Kursliste gesamt'!$A$10:$I$383,F$1,0)</f>
        <v>6</v>
      </c>
      <c r="G36" s="95">
        <f>VLOOKUP($A36,'Kursliste gesamt'!$A$10:$I$383,G$1,0)</f>
        <v>138</v>
      </c>
      <c r="H36" s="95">
        <f>VLOOKUP($A36,'Kursliste gesamt'!$A$10:$I$383,H$1,0)</f>
        <v>55.2</v>
      </c>
      <c r="I36" s="95">
        <f>VLOOKUP($A36,'Kursliste gesamt'!$A$10:$I$383,I$1,0)</f>
        <v>82.8</v>
      </c>
    </row>
    <row r="37" spans="1:9" ht="24">
      <c r="A37" s="123" t="s">
        <v>992</v>
      </c>
      <c r="B37" s="83" t="s">
        <v>4</v>
      </c>
      <c r="C37" s="95" t="str">
        <f>VLOOKUP($A37,'Kursliste gesamt'!$A$10:$I$383,C$1,0)</f>
        <v>Medien- und Informatikprojekte mit der Klasse durchführen</v>
      </c>
      <c r="D37" s="95" t="str">
        <f>VLOOKUP($A37,'Kursliste gesamt'!$A$10:$I$383,D$1,0)</f>
        <v>Mi 17.1., 24.1.24, 14.00 - 17.00 Uhr</v>
      </c>
      <c r="E37" s="95" t="str">
        <f>VLOOKUP($A37,'Kursliste gesamt'!$A$10:$I$383,E$1,0)</f>
        <v>Z 2 + 3</v>
      </c>
      <c r="F37" s="95">
        <f>VLOOKUP($A37,'Kursliste gesamt'!$A$10:$I$383,F$1,0)</f>
        <v>6</v>
      </c>
      <c r="G37" s="95">
        <f>VLOOKUP($A37,'Kursliste gesamt'!$A$10:$I$383,G$1,0)</f>
        <v>138</v>
      </c>
      <c r="H37" s="95">
        <f>VLOOKUP($A37,'Kursliste gesamt'!$A$10:$I$383,H$1,0)</f>
        <v>55.2</v>
      </c>
      <c r="I37" s="95">
        <f>VLOOKUP($A37,'Kursliste gesamt'!$A$10:$I$383,I$1,0)</f>
        <v>82.8</v>
      </c>
    </row>
  </sheetData>
  <autoFilter ref="A1:L36" xr:uid="{00000000-0001-0000-0800-000000000000}"/>
  <sortState xmlns:xlrd2="http://schemas.microsoft.com/office/spreadsheetml/2017/richdata2" ref="A2:D37">
    <sortCondition ref="A2:A30"/>
  </sortState>
  <conditionalFormatting sqref="A38:A1048576">
    <cfRule type="duplicateValues" dxfId="74" priority="59"/>
  </conditionalFormatting>
  <conditionalFormatting sqref="A1">
    <cfRule type="duplicateValues" dxfId="73" priority="12"/>
  </conditionalFormatting>
  <conditionalFormatting sqref="A18 A2:A16">
    <cfRule type="duplicateValues" dxfId="72" priority="11"/>
  </conditionalFormatting>
  <conditionalFormatting sqref="A2:A37">
    <cfRule type="duplicateValues" dxfId="71" priority="10"/>
  </conditionalFormatting>
  <conditionalFormatting sqref="A17">
    <cfRule type="duplicateValues" dxfId="70" priority="9"/>
  </conditionalFormatting>
  <conditionalFormatting sqref="A17">
    <cfRule type="duplicateValues" dxfId="69" priority="8"/>
  </conditionalFormatting>
  <conditionalFormatting sqref="A19">
    <cfRule type="duplicateValues" dxfId="68" priority="6"/>
  </conditionalFormatting>
  <conditionalFormatting sqref="A21:A26 A19">
    <cfRule type="duplicateValues" dxfId="67" priority="7"/>
  </conditionalFormatting>
  <conditionalFormatting sqref="A20">
    <cfRule type="duplicateValues" dxfId="66" priority="5"/>
  </conditionalFormatting>
  <conditionalFormatting sqref="A28">
    <cfRule type="duplicateValues" dxfId="65" priority="3"/>
  </conditionalFormatting>
  <conditionalFormatting sqref="A29">
    <cfRule type="duplicateValues" dxfId="64" priority="2"/>
  </conditionalFormatting>
  <conditionalFormatting sqref="A27">
    <cfRule type="duplicateValues" dxfId="63" priority="1"/>
  </conditionalFormatting>
  <conditionalFormatting sqref="A28:A37">
    <cfRule type="duplicateValues" dxfId="62" priority="4"/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tabColor theme="9"/>
  </sheetPr>
  <dimension ref="A1:I9"/>
  <sheetViews>
    <sheetView workbookViewId="0">
      <selection activeCell="C17" sqref="C17"/>
    </sheetView>
  </sheetViews>
  <sheetFormatPr baseColWidth="10" defaultColWidth="11.42578125" defaultRowHeight="12.75"/>
  <cols>
    <col min="1" max="1" width="10.7109375" style="74" customWidth="1"/>
    <col min="2" max="2" width="4.5703125" style="74" customWidth="1"/>
    <col min="3" max="3" width="28.7109375" style="79" customWidth="1"/>
    <col min="4" max="4" width="18.5703125" style="79" customWidth="1"/>
    <col min="5" max="16384" width="11.42578125" style="74"/>
  </cols>
  <sheetData>
    <row r="1" spans="1:9">
      <c r="A1" s="88" t="s">
        <v>22</v>
      </c>
      <c r="B1" s="89">
        <v>2</v>
      </c>
      <c r="C1" s="132">
        <v>3</v>
      </c>
      <c r="D1" s="102">
        <v>4</v>
      </c>
      <c r="E1" s="74">
        <v>5</v>
      </c>
      <c r="F1" s="102">
        <v>6</v>
      </c>
      <c r="G1" s="74">
        <v>7</v>
      </c>
      <c r="H1" s="102">
        <v>8</v>
      </c>
      <c r="I1" s="74">
        <v>9</v>
      </c>
    </row>
    <row r="2" spans="1:9" ht="25.5">
      <c r="A2" s="123" t="s">
        <v>1033</v>
      </c>
      <c r="B2" s="130" t="s">
        <v>5</v>
      </c>
      <c r="C2" s="131" t="str">
        <f>VLOOKUP($A2,'Kursliste gesamt'!$A$10:$I$383,C$1,0)</f>
        <v>Mit dem Lehrplan 21 durch das Kindergartenjahr</v>
      </c>
      <c r="D2" s="131" t="str">
        <f>VLOOKUP($A2,'Kursliste gesamt'!$A$10:$I$383,D$1,0)</f>
        <v>Mo 5.6., 6.6.23, 7.6.23, 08.30 - 16.00 Uhr</v>
      </c>
      <c r="E2" s="131" t="str">
        <f>VLOOKUP($A2,'Kursliste gesamt'!$A$10:$I$383,E$1,0)</f>
        <v>Z 1</v>
      </c>
      <c r="F2" s="131">
        <f>VLOOKUP($A2,'Kursliste gesamt'!$A$10:$I$383,F$1,0)</f>
        <v>12</v>
      </c>
      <c r="G2" s="131">
        <f>VLOOKUP($A2,'Kursliste gesamt'!$A$10:$I$383,G$1,0)</f>
        <v>264</v>
      </c>
      <c r="H2" s="131">
        <f>VLOOKUP($A2,'Kursliste gesamt'!$A$10:$I$383,H$1,0)</f>
        <v>0</v>
      </c>
      <c r="I2" s="131">
        <f>VLOOKUP($A2,'Kursliste gesamt'!$A$10:$I$383,I$1,0)</f>
        <v>264</v>
      </c>
    </row>
    <row r="3" spans="1:9" ht="25.5">
      <c r="A3" s="123" t="s">
        <v>1034</v>
      </c>
      <c r="B3" s="130" t="s">
        <v>5</v>
      </c>
      <c r="C3" s="131" t="str">
        <f>VLOOKUP($A3,'Kursliste gesamt'!$A$10:$I$383,C$1,0)</f>
        <v>Das Schuljahr 2023/24 planen</v>
      </c>
      <c r="D3" s="131" t="str">
        <f>VLOOKUP($A3,'Kursliste gesamt'!$A$10:$I$383,D$1,0)</f>
        <v>Mo 5.6., 6.6., 7.6.23, 08.30 - 16.30 Uhr</v>
      </c>
      <c r="E3" s="131" t="str">
        <f>VLOOKUP($A3,'Kursliste gesamt'!$A$10:$I$383,E$1,0)</f>
        <v>PS</v>
      </c>
      <c r="F3" s="131">
        <f>VLOOKUP($A3,'Kursliste gesamt'!$A$10:$I$383,F$1,0)</f>
        <v>18</v>
      </c>
      <c r="G3" s="131">
        <f>VLOOKUP($A3,'Kursliste gesamt'!$A$10:$I$383,G$1,0)</f>
        <v>396</v>
      </c>
      <c r="H3" s="131">
        <f>VLOOKUP($A3,'Kursliste gesamt'!$A$10:$I$383,H$1,0)</f>
        <v>0</v>
      </c>
      <c r="I3" s="131">
        <f>VLOOKUP($A3,'Kursliste gesamt'!$A$10:$I$383,I$1,0)</f>
        <v>396</v>
      </c>
    </row>
    <row r="4" spans="1:9" ht="25.5">
      <c r="A4" s="123" t="s">
        <v>1036</v>
      </c>
      <c r="B4" s="130" t="s">
        <v>5</v>
      </c>
      <c r="C4" s="131" t="str">
        <f>VLOOKUP($A4,'Kursliste gesamt'!$A$10:$I$383,C$1,0)</f>
        <v>Pensionierungsplanung - individuelle Möglichkeiten kennen und nutzen</v>
      </c>
      <c r="D4" s="131" t="str">
        <f>VLOOKUP($A4,'Kursliste gesamt'!$A$10:$I$383,D$1,0)</f>
        <v>Sa 23.9.23, 13.45 - 18.00 Uhr</v>
      </c>
      <c r="E4" s="131" t="str">
        <f>VLOOKUP($A4,'Kursliste gesamt'!$A$10:$I$383,E$1,0)</f>
        <v>LP, SEK II</v>
      </c>
      <c r="F4" s="131">
        <f>VLOOKUP($A4,'Kursliste gesamt'!$A$10:$I$383,F$1,0)</f>
        <v>4.25</v>
      </c>
      <c r="G4" s="131">
        <f>VLOOKUP($A4,'Kursliste gesamt'!$A$10:$I$383,G$1,0)</f>
        <v>93.5</v>
      </c>
      <c r="H4" s="131">
        <f>VLOOKUP($A4,'Kursliste gesamt'!$A$10:$I$383,H$1,0)</f>
        <v>37.4</v>
      </c>
      <c r="I4" s="131">
        <f>VLOOKUP($A4,'Kursliste gesamt'!$A$10:$I$383,I$1,0)</f>
        <v>56.1</v>
      </c>
    </row>
    <row r="5" spans="1:9" ht="38.25">
      <c r="A5" s="123" t="s">
        <v>1037</v>
      </c>
      <c r="B5" s="130" t="s">
        <v>5</v>
      </c>
      <c r="C5" s="131" t="str">
        <f>VLOOKUP($A5,'Kursliste gesamt'!$A$10:$I$383,C$1,0)</f>
        <v>Grundausbildung Praxislehrperson für die berufspraktische Ausbildung an der PHSZ</v>
      </c>
      <c r="D5" s="131">
        <f>VLOOKUP($A5,'Kursliste gesamt'!$A$10:$I$383,D$1,0)</f>
        <v>0</v>
      </c>
      <c r="E5" s="131" t="str">
        <f>VLOOKUP($A5,'Kursliste gesamt'!$A$10:$I$383,E$1,0)</f>
        <v>Z 1 + 2</v>
      </c>
      <c r="F5" s="131">
        <f>VLOOKUP($A5,'Kursliste gesamt'!$A$10:$I$383,F$1,0)</f>
        <v>49</v>
      </c>
      <c r="G5" s="131">
        <f>VLOOKUP($A5,'Kursliste gesamt'!$A$10:$I$383,G$1,0)</f>
        <v>1078</v>
      </c>
      <c r="H5" s="131">
        <f>VLOOKUP($A5,'Kursliste gesamt'!$A$10:$I$383,H$1,0)</f>
        <v>0</v>
      </c>
      <c r="I5" s="131">
        <f>VLOOKUP($A5,'Kursliste gesamt'!$A$10:$I$383,I$1,0)</f>
        <v>1078</v>
      </c>
    </row>
    <row r="6" spans="1:9" ht="25.5">
      <c r="A6" s="123" t="s">
        <v>1038</v>
      </c>
      <c r="B6" s="130" t="s">
        <v>5</v>
      </c>
      <c r="C6" s="131" t="str">
        <f>VLOOKUP($A6,'Kursliste gesamt'!$A$10:$I$383,C$1,0)</f>
        <v>Churermodell - eine Möglichkeit der Differenzierung im Unterricht</v>
      </c>
      <c r="D6" s="131" t="str">
        <f>VLOOKUP($A6,'Kursliste gesamt'!$A$10:$I$383,D$1,0)</f>
        <v>Sa 27.1.24, 09.00 - 16.00 Uhr</v>
      </c>
      <c r="E6" s="131" t="str">
        <f>VLOOKUP($A6,'Kursliste gesamt'!$A$10:$I$383,E$1,0)</f>
        <v>PS, Z 3, SHP</v>
      </c>
      <c r="F6" s="131">
        <f>VLOOKUP($A6,'Kursliste gesamt'!$A$10:$I$383,F$1,0)</f>
        <v>6</v>
      </c>
      <c r="G6" s="131">
        <f>VLOOKUP($A6,'Kursliste gesamt'!$A$10:$I$383,G$1,0)</f>
        <v>132</v>
      </c>
      <c r="H6" s="131">
        <f>VLOOKUP($A6,'Kursliste gesamt'!$A$10:$I$383,H$1,0)</f>
        <v>52.800000000000004</v>
      </c>
      <c r="I6" s="131">
        <f>VLOOKUP($A6,'Kursliste gesamt'!$A$10:$I$383,I$1,0)</f>
        <v>79.199999999999989</v>
      </c>
    </row>
    <row r="7" spans="1:9" ht="38.25">
      <c r="A7" s="123" t="s">
        <v>1087</v>
      </c>
      <c r="B7" s="130" t="s">
        <v>5</v>
      </c>
      <c r="C7" s="131" t="str">
        <f>VLOOKUP($A7,'Kursliste gesamt'!$A$10:$I$383,C$1,0)</f>
        <v>Kompetenzorientierte Beurteilung im Mathematikunterricht</v>
      </c>
      <c r="D7" s="131" t="str">
        <f>VLOOKUP($A7,'Kursliste gesamt'!$A$10:$I$383,D$1,0)</f>
        <v>Sa 9.9.23, 9.00 - 16.00 Uhr, Mi 6.12.23, 13.30 - 17.00 Uhr</v>
      </c>
      <c r="E7" s="131" t="str">
        <f>VLOOKUP($A7,'Kursliste gesamt'!$A$10:$I$383,E$1,0)</f>
        <v>Z 3</v>
      </c>
      <c r="F7" s="131">
        <f>VLOOKUP($A7,'Kursliste gesamt'!$A$10:$I$383,F$1,0)</f>
        <v>9</v>
      </c>
      <c r="G7" s="131">
        <f>VLOOKUP($A7,'Kursliste gesamt'!$A$10:$I$383,G$1,0)</f>
        <v>198</v>
      </c>
      <c r="H7" s="131">
        <f>VLOOKUP($A7,'Kursliste gesamt'!$A$10:$I$383,H$1,0)</f>
        <v>79.2</v>
      </c>
      <c r="I7" s="131">
        <f>VLOOKUP($A7,'Kursliste gesamt'!$A$10:$I$383,I$1,0)</f>
        <v>118.8</v>
      </c>
    </row>
    <row r="8" spans="1:9" ht="25.5">
      <c r="A8" s="73" t="s">
        <v>1068</v>
      </c>
      <c r="B8" s="119" t="s">
        <v>5</v>
      </c>
      <c r="C8" s="131" t="str">
        <f>VLOOKUP($A8,'Kursliste gesamt'!$A$10:$I$383,C$1,0)</f>
        <v>Mathematik kooperativ</v>
      </c>
      <c r="D8" s="131" t="str">
        <f>VLOOKUP($A8,'Kursliste gesamt'!$A$10:$I$383,D$1,0)</f>
        <v>Sa 3.6.23, 09.00 - 16.30 Uhr</v>
      </c>
      <c r="E8" s="131" t="str">
        <f>VLOOKUP($A8,'Kursliste gesamt'!$A$10:$I$383,E$1,0)</f>
        <v>Z 1 + 2</v>
      </c>
      <c r="F8" s="131">
        <f>VLOOKUP($A8,'Kursliste gesamt'!$A$10:$I$383,F$1,0)</f>
        <v>6</v>
      </c>
      <c r="G8" s="131">
        <f>VLOOKUP($A8,'Kursliste gesamt'!$A$10:$I$383,G$1,0)</f>
        <v>132</v>
      </c>
      <c r="H8" s="131">
        <f>VLOOKUP($A8,'Kursliste gesamt'!$A$10:$I$383,H$1,0)</f>
        <v>52.800000000000004</v>
      </c>
      <c r="I8" s="131">
        <f>VLOOKUP($A8,'Kursliste gesamt'!$A$10:$I$383,I$1,0)</f>
        <v>79.199999999999989</v>
      </c>
    </row>
    <row r="9" spans="1:9" ht="25.5">
      <c r="A9" s="123" t="s">
        <v>1040</v>
      </c>
      <c r="B9" s="130" t="s">
        <v>5</v>
      </c>
      <c r="C9" s="131" t="str">
        <f>VLOOKUP($A9,'Kursliste gesamt'!$A$10:$I$383,C$1,0)</f>
        <v>Traumatisierte Flüchtlinge im Schulalltag</v>
      </c>
      <c r="D9" s="131" t="str">
        <f>VLOOKUP($A9,'Kursliste gesamt'!$A$10:$I$383,D$1,0)</f>
        <v>Sa 9.9.23, 09.00 - 16.00 Uhr</v>
      </c>
      <c r="E9" s="131" t="str">
        <f>VLOOKUP($A9,'Kursliste gesamt'!$A$10:$I$383,E$1,0)</f>
        <v>KG, PS, SHP, SL</v>
      </c>
      <c r="F9" s="131">
        <f>VLOOKUP($A9,'Kursliste gesamt'!$A$10:$I$383,F$1,0)</f>
        <v>6</v>
      </c>
      <c r="G9" s="131">
        <f>VLOOKUP($A9,'Kursliste gesamt'!$A$10:$I$383,G$1,0)</f>
        <v>132</v>
      </c>
      <c r="H9" s="131">
        <f>VLOOKUP($A9,'Kursliste gesamt'!$A$10:$I$383,H$1,0)</f>
        <v>52.800000000000004</v>
      </c>
      <c r="I9" s="131">
        <f>VLOOKUP($A9,'Kursliste gesamt'!$A$10:$I$383,I$1,0)</f>
        <v>79.199999999999989</v>
      </c>
    </row>
  </sheetData>
  <sortState xmlns:xlrd2="http://schemas.microsoft.com/office/spreadsheetml/2017/richdata2" ref="A2:D9">
    <sortCondition ref="A2:A9"/>
  </sortState>
  <conditionalFormatting sqref="A1">
    <cfRule type="duplicateValues" dxfId="61" priority="8"/>
  </conditionalFormatting>
  <conditionalFormatting sqref="A2:A6">
    <cfRule type="duplicateValues" dxfId="60" priority="4"/>
  </conditionalFormatting>
  <conditionalFormatting sqref="A2:A9">
    <cfRule type="duplicateValues" dxfId="59" priority="3"/>
  </conditionalFormatting>
  <conditionalFormatting sqref="A7:A8">
    <cfRule type="duplicateValues" dxfId="58" priority="2"/>
  </conditionalFormatting>
  <conditionalFormatting sqref="A9">
    <cfRule type="duplicateValues" dxfId="57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21</vt:i4>
      </vt:variant>
    </vt:vector>
  </HeadingPairs>
  <TitlesOfParts>
    <vt:vector size="32" baseType="lpstr">
      <vt:lpstr>Formular</vt:lpstr>
      <vt:lpstr>Zusammenfassung</vt:lpstr>
      <vt:lpstr>Diverse</vt:lpstr>
      <vt:lpstr>Schulen</vt:lpstr>
      <vt:lpstr>NW</vt:lpstr>
      <vt:lpstr>OW</vt:lpstr>
      <vt:lpstr>UR</vt:lpstr>
      <vt:lpstr>LU</vt:lpstr>
      <vt:lpstr>SZ</vt:lpstr>
      <vt:lpstr>ZG</vt:lpstr>
      <vt:lpstr>Kursliste gesamt</vt:lpstr>
      <vt:lpstr>Anmeldung</vt:lpstr>
      <vt:lpstr>bitte</vt:lpstr>
      <vt:lpstr>'Kursliste gesamt'!Drucktitel</vt:lpstr>
      <vt:lpstr>Kanton</vt:lpstr>
      <vt:lpstr>nL</vt:lpstr>
      <vt:lpstr>nN</vt:lpstr>
      <vt:lpstr>nO</vt:lpstr>
      <vt:lpstr>nS</vt:lpstr>
      <vt:lpstr>nU</vt:lpstr>
      <vt:lpstr>nZ</vt:lpstr>
      <vt:lpstr>PH</vt:lpstr>
      <vt:lpstr>Schulen</vt:lpstr>
      <vt:lpstr>Stufe</vt:lpstr>
      <vt:lpstr>Text</vt:lpstr>
      <vt:lpstr>Titel</vt:lpstr>
      <vt:lpstr>UR_Kurse</vt:lpstr>
      <vt:lpstr>UR_Kurse2</vt:lpstr>
      <vt:lpstr>UR_KurseA</vt:lpstr>
      <vt:lpstr>UR_KurseB</vt:lpstr>
      <vt:lpstr>UR_KurseC</vt:lpstr>
      <vt:lpstr>UR_KurseE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Zurfluh</dc:creator>
  <cp:lastModifiedBy>von Rotz Marie-Theres</cp:lastModifiedBy>
  <cp:lastPrinted>2023-04-03T14:32:17Z</cp:lastPrinted>
  <dcterms:created xsi:type="dcterms:W3CDTF">2013-12-04T19:41:27Z</dcterms:created>
  <dcterms:modified xsi:type="dcterms:W3CDTF">2023-09-14T13:05:21Z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